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workbookProtection workbookPassword="A334" lockStructure="1"/>
  <bookViews>
    <workbookView xWindow="240" yWindow="45" windowWidth="12510" windowHeight="9435"/>
  </bookViews>
  <sheets>
    <sheet name="Berechnung" sheetId="2" r:id="rId1"/>
    <sheet name="Daten" sheetId="3" state="veryHidden" r:id="rId2"/>
    <sheet name="Grafiken" sheetId="4" state="veryHidden" r:id="rId3"/>
    <sheet name="Sprache" sheetId="5" state="veryHidden" r:id="rId4"/>
  </sheets>
  <definedNames>
    <definedName name="Bild">INDIRECT("Grafiken!B"&amp;MATCH(Berechnung!$E$23,Grafiken!$A:$A,0))</definedName>
    <definedName name="_xlnm.Print_Area" localSheetId="0">Berechnung!$A$1:$G$47</definedName>
    <definedName name="Flagge">INDIRECT("Sprache!B"&amp;MATCH(Berechnung!$C$3,Sprache!$A:$A,0))</definedName>
  </definedNames>
  <calcPr calcId="145621"/>
</workbook>
</file>

<file path=xl/calcChain.xml><?xml version="1.0" encoding="utf-8"?>
<calcChain xmlns="http://schemas.openxmlformats.org/spreadsheetml/2006/main">
  <c r="C3" i="2" l="1"/>
  <c r="D23" i="2"/>
  <c r="D27" i="2"/>
  <c r="D24" i="2"/>
  <c r="G47" i="2"/>
  <c r="B46" i="2"/>
  <c r="B45" i="2"/>
  <c r="F37" i="2"/>
  <c r="F36" i="2"/>
  <c r="F35" i="2"/>
  <c r="F34" i="2"/>
  <c r="F38" i="2"/>
  <c r="F33" i="2"/>
  <c r="C42" i="2"/>
  <c r="C41" i="2"/>
  <c r="C40" i="2"/>
  <c r="C39" i="2"/>
  <c r="C38" i="2"/>
  <c r="C37" i="2"/>
  <c r="C36" i="2"/>
  <c r="C35" i="2"/>
  <c r="C34" i="2"/>
  <c r="C33" i="2"/>
  <c r="F31" i="2"/>
  <c r="B31" i="2"/>
  <c r="C31" i="2"/>
  <c r="E31" i="2"/>
  <c r="A5" i="2" l="1"/>
  <c r="A4" i="2"/>
  <c r="O9" i="3" l="1"/>
  <c r="O8" i="3"/>
  <c r="B34" i="2" l="1"/>
  <c r="B35" i="2"/>
  <c r="B36" i="2"/>
  <c r="B37" i="2"/>
  <c r="B38" i="2"/>
  <c r="B39" i="2"/>
  <c r="B40" i="2"/>
  <c r="B41" i="2"/>
  <c r="B42" i="2"/>
  <c r="B33" i="2"/>
  <c r="J43" i="2"/>
  <c r="F39" i="2"/>
  <c r="F40" i="2"/>
  <c r="F41" i="2"/>
  <c r="F42" i="2"/>
  <c r="J42" i="2"/>
  <c r="J41" i="2"/>
  <c r="J40" i="2"/>
  <c r="J39" i="2"/>
  <c r="J38" i="2"/>
  <c r="J37" i="2"/>
  <c r="J36" i="2"/>
  <c r="J35" i="2"/>
  <c r="J34" i="2"/>
  <c r="J33" i="2"/>
  <c r="E33" i="2" s="1"/>
  <c r="E42" i="2" l="1"/>
  <c r="E41" i="2"/>
  <c r="E40" i="2"/>
  <c r="E39" i="2"/>
  <c r="E38" i="2"/>
  <c r="E37" i="2"/>
  <c r="E36" i="2"/>
  <c r="E35" i="2"/>
  <c r="E34" i="2"/>
  <c r="O13" i="3"/>
  <c r="P13" i="3" s="1"/>
  <c r="O12" i="3"/>
  <c r="P12" i="3" s="1"/>
  <c r="O11" i="3"/>
  <c r="P11" i="3" s="1"/>
  <c r="O10" i="3"/>
  <c r="P10" i="3" s="1"/>
  <c r="P9" i="3"/>
  <c r="P8" i="3"/>
  <c r="O7" i="3"/>
  <c r="P7" i="3" s="1"/>
  <c r="O6" i="3"/>
  <c r="P6" i="3" s="1"/>
  <c r="O5" i="3"/>
  <c r="P5" i="3" s="1"/>
  <c r="O4" i="3"/>
  <c r="P4" i="3" s="1"/>
</calcChain>
</file>

<file path=xl/sharedStrings.xml><?xml version="1.0" encoding="utf-8"?>
<sst xmlns="http://schemas.openxmlformats.org/spreadsheetml/2006/main" count="240" uniqueCount="93">
  <si>
    <t>Beschreibung</t>
  </si>
  <si>
    <t xml:space="preserve">Menge </t>
  </si>
  <si>
    <t>Einheit</t>
  </si>
  <si>
    <t>Pos.</t>
  </si>
  <si>
    <t>Randwinkel</t>
  </si>
  <si>
    <t>(ohne Brandschutz)</t>
  </si>
  <si>
    <t>Materialrechner System C</t>
  </si>
  <si>
    <t>Hauptprofil C-PH</t>
  </si>
  <si>
    <t>Querprofil C-PQ (Kurz)</t>
  </si>
  <si>
    <t>Abhänger</t>
  </si>
  <si>
    <t>Mineral</t>
  </si>
  <si>
    <t>Metall</t>
  </si>
  <si>
    <t>Holz</t>
  </si>
  <si>
    <t>Gips</t>
  </si>
  <si>
    <t>mm</t>
  </si>
  <si>
    <t>600x600</t>
  </si>
  <si>
    <t>625x625</t>
  </si>
  <si>
    <t>600x1200</t>
  </si>
  <si>
    <t>625x1250</t>
  </si>
  <si>
    <t>312,5x1250</t>
  </si>
  <si>
    <t>300x1200</t>
  </si>
  <si>
    <t>300x1800</t>
  </si>
  <si>
    <t>300x2500</t>
  </si>
  <si>
    <t>400x1200</t>
  </si>
  <si>
    <t>400x2500</t>
  </si>
  <si>
    <t>-</t>
  </si>
  <si>
    <t xml:space="preserve">Querprofil C-PQ </t>
  </si>
  <si>
    <t>Abstand der Abhänger</t>
  </si>
  <si>
    <t>Abstand der Hauptprofile</t>
  </si>
  <si>
    <t>AMF Metallkassetten</t>
  </si>
  <si>
    <t>AMF Gipsplatten</t>
  </si>
  <si>
    <t>0,84</t>
  </si>
  <si>
    <t>0,80</t>
  </si>
  <si>
    <t>Rastermaß X</t>
  </si>
  <si>
    <t>Rastermaß Y</t>
  </si>
  <si>
    <t>AMF Fibrafutura Platten</t>
  </si>
  <si>
    <t>lfm.</t>
  </si>
  <si>
    <t>Dynamische Tabelle</t>
  </si>
  <si>
    <t>m²</t>
  </si>
  <si>
    <t>St.</t>
  </si>
  <si>
    <t>Die angegebenen Verbrauchswerte sind unverbindliche Richtwerte</t>
  </si>
  <si>
    <t>ohne  Verschnitt . Es können objektbezogene Abweichungen auftreten.</t>
  </si>
  <si>
    <t>Deckenfläche:</t>
  </si>
  <si>
    <t>Plattenformat:</t>
  </si>
  <si>
    <t>AMF Deckenplatte</t>
  </si>
  <si>
    <t>System C:</t>
  </si>
  <si>
    <t> </t>
  </si>
  <si>
    <t>Stand 07/18</t>
  </si>
  <si>
    <r>
      <t>THERMATEX</t>
    </r>
    <r>
      <rPr>
        <vertAlign val="superscript"/>
        <sz val="11"/>
        <color rgb="FFFF0000"/>
        <rFont val="Calibri"/>
        <family val="2"/>
        <scheme val="minor"/>
      </rPr>
      <t xml:space="preserve"> </t>
    </r>
    <r>
      <rPr>
        <vertAlign val="superscript"/>
        <sz val="11"/>
        <color rgb="FFFF0000"/>
        <rFont val="Arial"/>
        <family val="2"/>
      </rPr>
      <t>®</t>
    </r>
  </si>
  <si>
    <t>Hauptprofil T24/38 3750 mm</t>
  </si>
  <si>
    <t>Querprofil T24/33 1250 mm</t>
  </si>
  <si>
    <t>Querprofil T24/33 625 mm</t>
  </si>
  <si>
    <t>Randwinkel 19/24 3000 mm</t>
  </si>
  <si>
    <t>Sprache</t>
  </si>
  <si>
    <t>deutsch</t>
  </si>
  <si>
    <t>Laufmeter</t>
  </si>
  <si>
    <t>Stück</t>
  </si>
  <si>
    <t>Einheiten</t>
  </si>
  <si>
    <t>Pce</t>
  </si>
  <si>
    <t>m lin.</t>
  </si>
  <si>
    <t>Probieren Sie unseren HORNBACH Aussenplaner aus.</t>
  </si>
  <si>
    <t xml:space="preserve">Deckenfläche </t>
  </si>
  <si>
    <t>Plattenformat</t>
  </si>
  <si>
    <t>Calculatrice système C</t>
  </si>
  <si>
    <t>(sans protection contre les incendies)</t>
  </si>
  <si>
    <t>Les valeurs de consommation indiquées sont des valeurs de référence non contraignantes</t>
  </si>
  <si>
    <t>sans coupage. Des divergences liées aux objets peuvent apparaître.</t>
  </si>
  <si>
    <t>Pièce</t>
  </si>
  <si>
    <t>Mètre linéaire</t>
  </si>
  <si>
    <t>Description</t>
  </si>
  <si>
    <t>Quantité</t>
  </si>
  <si>
    <t>Unité</t>
  </si>
  <si>
    <t>Dalle de plafond AMF</t>
  </si>
  <si>
    <t>Profil principal T24/38 3750 mm</t>
  </si>
  <si>
    <t>Profil transversal T24/33 1250 mm</t>
  </si>
  <si>
    <t>Profil transversal T24/33 625 mm</t>
  </si>
  <si>
    <t>Angle de contact 19/24 3000 mm</t>
  </si>
  <si>
    <t>Suspension</t>
  </si>
  <si>
    <t>Dimensions de la trame X</t>
  </si>
  <si>
    <t>Dimensions de la trame Y</t>
  </si>
  <si>
    <t>Écart des suspensions</t>
  </si>
  <si>
    <t>Écart des profils principaux</t>
  </si>
  <si>
    <t>Format des dalles</t>
  </si>
  <si>
    <t>Surface de plafond</t>
  </si>
  <si>
    <t>Version 07/18</t>
  </si>
  <si>
    <t>Essayez notre planificateur d'extérieur HORNBACH.</t>
  </si>
  <si>
    <t>Sprache:</t>
  </si>
  <si>
    <t>Spalte1</t>
  </si>
  <si>
    <t>Systèm C</t>
  </si>
  <si>
    <t>Dimensions:</t>
  </si>
  <si>
    <t>Surface:</t>
  </si>
  <si>
    <t>date d'édition 03/18</t>
  </si>
  <si>
    <t>francaise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</si>
</sst>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vertAlign val="superscript"/>
      <sz val="11"/>
      <color rgb="FFFF0000"/>
      <name val="Calibri"/>
      <family val="2"/>
      <scheme val="minor"/>
    </font>
    <font>
      <vertAlign val="superscript"/>
      <sz val="11"/>
      <color rgb="FFFF0000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5" fillId="0" borderId="0" xfId="0" applyFont="1" applyFill="1" applyBorder="1" applyAlignment="1"/>
    <xf numFmtId="0" fontId="7" fillId="0" borderId="8" xfId="0" applyFont="1" applyBorder="1"/>
    <xf numFmtId="0" fontId="7" fillId="0" borderId="0" xfId="0" applyFont="1"/>
    <xf numFmtId="0" fontId="7" fillId="0" borderId="4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9" xfId="0" applyFont="1" applyBorder="1"/>
    <xf numFmtId="0" fontId="7" fillId="0" borderId="11" xfId="0" applyFont="1" applyBorder="1"/>
    <xf numFmtId="0" fontId="7" fillId="0" borderId="0" xfId="0" applyFont="1" applyBorder="1"/>
    <xf numFmtId="1" fontId="1" fillId="0" borderId="0" xfId="0" applyNumberFormat="1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7" fillId="0" borderId="0" xfId="0" applyFont="1" applyFill="1" applyBorder="1"/>
    <xf numFmtId="0" fontId="10" fillId="0" borderId="0" xfId="0" applyFont="1"/>
    <xf numFmtId="0" fontId="11" fillId="0" borderId="0" xfId="0" applyFont="1" applyBorder="1" applyAlignment="1"/>
    <xf numFmtId="0" fontId="11" fillId="0" borderId="0" xfId="0" applyFont="1" applyFill="1" applyBorder="1" applyAlignment="1"/>
    <xf numFmtId="2" fontId="7" fillId="0" borderId="0" xfId="0" applyNumberFormat="1" applyFont="1" applyFill="1" applyBorder="1" applyAlignment="1" applyProtection="1">
      <alignment horizontal="right"/>
      <protection hidden="1"/>
    </xf>
    <xf numFmtId="0" fontId="2" fillId="0" borderId="3" xfId="0" applyFont="1" applyBorder="1" applyProtection="1">
      <protection hidden="1"/>
    </xf>
    <xf numFmtId="0" fontId="0" fillId="0" borderId="1" xfId="0" applyBorder="1" applyProtection="1">
      <protection hidden="1"/>
    </xf>
    <xf numFmtId="0" fontId="0" fillId="0" borderId="16" xfId="0" applyBorder="1" applyProtection="1">
      <protection hidden="1"/>
    </xf>
    <xf numFmtId="0" fontId="0" fillId="0" borderId="2" xfId="0" applyBorder="1" applyProtection="1"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13" fillId="0" borderId="0" xfId="0" applyFont="1"/>
    <xf numFmtId="0" fontId="16" fillId="0" borderId="0" xfId="0" applyFont="1" applyBorder="1" applyAlignment="1">
      <alignment horizontal="right"/>
    </xf>
    <xf numFmtId="0" fontId="16" fillId="0" borderId="0" xfId="0" applyFont="1" applyFill="1" applyBorder="1" applyAlignment="1"/>
    <xf numFmtId="0" fontId="13" fillId="0" borderId="0" xfId="0" applyFont="1" applyBorder="1"/>
    <xf numFmtId="0" fontId="13" fillId="0" borderId="0" xfId="0" applyFont="1" applyFill="1" applyBorder="1"/>
    <xf numFmtId="0" fontId="17" fillId="0" borderId="0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Protection="1">
      <protection hidden="1"/>
    </xf>
    <xf numFmtId="0" fontId="18" fillId="0" borderId="0" xfId="0" applyFont="1" applyBorder="1" applyAlignment="1">
      <alignment horizontal="right"/>
    </xf>
    <xf numFmtId="0" fontId="3" fillId="0" borderId="3" xfId="0" applyFont="1" applyFill="1" applyBorder="1" applyAlignment="1" applyProtection="1">
      <alignment horizontal="center"/>
      <protection hidden="1"/>
    </xf>
    <xf numFmtId="0" fontId="3" fillId="2" borderId="13" xfId="0" applyFont="1" applyFill="1" applyBorder="1" applyAlignment="1" applyProtection="1">
      <alignment horizontal="center"/>
      <protection hidden="1"/>
    </xf>
    <xf numFmtId="0" fontId="5" fillId="2" borderId="15" xfId="0" applyFont="1" applyFill="1" applyBorder="1" applyAlignment="1" applyProtection="1">
      <protection hidden="1"/>
    </xf>
    <xf numFmtId="0" fontId="5" fillId="0" borderId="18" xfId="0" applyFont="1" applyFill="1" applyBorder="1" applyAlignment="1" applyProtection="1">
      <protection hidden="1"/>
    </xf>
    <xf numFmtId="1" fontId="1" fillId="0" borderId="0" xfId="0" applyNumberFormat="1" applyFont="1" applyFill="1" applyBorder="1" applyProtection="1">
      <protection locked="0" hidden="1"/>
    </xf>
    <xf numFmtId="0" fontId="8" fillId="0" borderId="0" xfId="0" applyFont="1" applyFill="1" applyBorder="1" applyProtection="1">
      <protection locked="0" hidden="1"/>
    </xf>
    <xf numFmtId="0" fontId="0" fillId="0" borderId="4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0" xfId="0" applyBorder="1" applyProtection="1">
      <protection locked="0" hidden="1"/>
    </xf>
    <xf numFmtId="0" fontId="0" fillId="0" borderId="7" xfId="0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5" fillId="0" borderId="0" xfId="0" applyFont="1" applyFill="1" applyBorder="1" applyAlignment="1" applyProtection="1">
      <alignment horizontal="right"/>
      <protection hidden="1"/>
    </xf>
    <xf numFmtId="1" fontId="0" fillId="0" borderId="0" xfId="0" applyNumberFormat="1" applyFill="1" applyBorder="1" applyProtection="1">
      <protection hidden="1"/>
    </xf>
    <xf numFmtId="1" fontId="0" fillId="2" borderId="0" xfId="0" applyNumberFormat="1" applyFill="1" applyBorder="1" applyProtection="1">
      <protection locked="0" hidden="1"/>
    </xf>
    <xf numFmtId="0" fontId="7" fillId="0" borderId="8" xfId="0" applyFont="1" applyBorder="1" applyProtection="1"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2" fontId="0" fillId="0" borderId="0" xfId="0" applyNumberFormat="1" applyBorder="1" applyProtection="1">
      <protection hidden="1"/>
    </xf>
    <xf numFmtId="0" fontId="0" fillId="0" borderId="9" xfId="0" applyBorder="1" applyProtection="1">
      <protection hidden="1"/>
    </xf>
    <xf numFmtId="0" fontId="0" fillId="0" borderId="0" xfId="0" applyProtection="1">
      <protection hidden="1"/>
    </xf>
    <xf numFmtId="2" fontId="0" fillId="2" borderId="14" xfId="0" applyNumberFormat="1" applyFill="1" applyBorder="1" applyAlignment="1" applyProtection="1">
      <alignment horizontal="right"/>
      <protection hidden="1"/>
    </xf>
    <xf numFmtId="2" fontId="0" fillId="0" borderId="14" xfId="0" applyNumberFormat="1" applyFill="1" applyBorder="1" applyAlignment="1" applyProtection="1">
      <alignment horizontal="right"/>
      <protection hidden="1"/>
    </xf>
    <xf numFmtId="2" fontId="0" fillId="2" borderId="15" xfId="0" applyNumberFormat="1" applyFill="1" applyBorder="1" applyAlignment="1" applyProtection="1">
      <alignment horizontal="right"/>
      <protection hidden="1"/>
    </xf>
    <xf numFmtId="1" fontId="0" fillId="2" borderId="14" xfId="0" applyNumberFormat="1" applyFill="1" applyBorder="1" applyAlignment="1" applyProtection="1">
      <alignment horizontal="right"/>
      <protection hidden="1"/>
    </xf>
    <xf numFmtId="1" fontId="0" fillId="0" borderId="14" xfId="0" applyNumberFormat="1" applyFill="1" applyBorder="1" applyAlignment="1" applyProtection="1">
      <alignment horizontal="right"/>
      <protection hidden="1"/>
    </xf>
    <xf numFmtId="0" fontId="14" fillId="0" borderId="0" xfId="0" applyFont="1" applyBorder="1" applyAlignment="1">
      <alignment horizontal="center"/>
    </xf>
    <xf numFmtId="0" fontId="17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right"/>
      <protection hidden="1"/>
    </xf>
    <xf numFmtId="0" fontId="0" fillId="4" borderId="0" xfId="0" applyFill="1"/>
    <xf numFmtId="0" fontId="0" fillId="4" borderId="0" xfId="0" applyFill="1" applyBorder="1"/>
    <xf numFmtId="0" fontId="7" fillId="4" borderId="0" xfId="0" applyFont="1" applyFill="1" applyAlignment="1">
      <alignment horizontal="left"/>
    </xf>
    <xf numFmtId="0" fontId="7" fillId="4" borderId="0" xfId="0" applyFont="1" applyFill="1" applyBorder="1" applyAlignment="1">
      <alignment horizontal="left"/>
    </xf>
    <xf numFmtId="0" fontId="7" fillId="4" borderId="0" xfId="0" applyFont="1" applyFill="1" applyBorder="1" applyAlignment="1" applyProtection="1">
      <alignment horizontal="left"/>
      <protection hidden="1"/>
    </xf>
    <xf numFmtId="0" fontId="7" fillId="4" borderId="0" xfId="0" applyFont="1" applyFill="1" applyBorder="1" applyAlignment="1" applyProtection="1">
      <alignment horizontal="left" readingOrder="1"/>
      <protection hidden="1"/>
    </xf>
    <xf numFmtId="0" fontId="0" fillId="4" borderId="0" xfId="0" applyFont="1" applyFill="1" applyBorder="1" applyAlignment="1" applyProtection="1">
      <protection hidden="1"/>
    </xf>
    <xf numFmtId="0" fontId="0" fillId="4" borderId="0" xfId="0" applyFont="1" applyFill="1" applyBorder="1"/>
    <xf numFmtId="0" fontId="0" fillId="4" borderId="0" xfId="0" applyFont="1" applyFill="1" applyBorder="1" applyAlignment="1" applyProtection="1">
      <alignment horizontal="left" vertical="top" wrapText="1"/>
      <protection hidden="1"/>
    </xf>
    <xf numFmtId="2" fontId="0" fillId="4" borderId="0" xfId="0" applyNumberFormat="1" applyFont="1" applyFill="1" applyBorder="1" applyProtection="1">
      <protection hidden="1"/>
    </xf>
    <xf numFmtId="0" fontId="0" fillId="4" borderId="0" xfId="0" applyFont="1" applyFill="1" applyBorder="1" applyAlignment="1" applyProtection="1">
      <alignment horizontal="left"/>
      <protection hidden="1"/>
    </xf>
    <xf numFmtId="0" fontId="0" fillId="4" borderId="0" xfId="0" applyFont="1" applyFill="1" applyBorder="1" applyProtection="1">
      <protection hidden="1"/>
    </xf>
    <xf numFmtId="0" fontId="0" fillId="4" borderId="0" xfId="0" applyFont="1" applyFill="1"/>
    <xf numFmtId="0" fontId="5" fillId="2" borderId="3" xfId="0" applyFont="1" applyFill="1" applyBorder="1" applyAlignment="1" applyProtection="1">
      <alignment horizontal="left"/>
      <protection locked="0" hidden="1"/>
    </xf>
    <xf numFmtId="0" fontId="5" fillId="2" borderId="0" xfId="0" applyFont="1" applyFill="1" applyBorder="1" applyAlignment="1" applyProtection="1">
      <alignment horizontal="left"/>
      <protection locked="0" hidden="1"/>
    </xf>
    <xf numFmtId="0" fontId="5" fillId="0" borderId="3" xfId="0" applyFont="1" applyFill="1" applyBorder="1" applyAlignment="1" applyProtection="1">
      <alignment horizontal="left"/>
      <protection locked="0" hidden="1"/>
    </xf>
    <xf numFmtId="0" fontId="5" fillId="0" borderId="0" xfId="0" applyFont="1" applyFill="1" applyBorder="1" applyAlignment="1" applyProtection="1">
      <alignment horizontal="left"/>
      <protection locked="0" hidden="1"/>
    </xf>
    <xf numFmtId="0" fontId="5" fillId="2" borderId="13" xfId="0" applyFont="1" applyFill="1" applyBorder="1" applyAlignment="1" applyProtection="1">
      <alignment horizontal="left"/>
      <protection locked="0" hidden="1"/>
    </xf>
    <xf numFmtId="0" fontId="5" fillId="2" borderId="17" xfId="0" applyFont="1" applyFill="1" applyBorder="1" applyAlignment="1" applyProtection="1">
      <alignment horizontal="left"/>
      <protection locked="0" hidden="1"/>
    </xf>
    <xf numFmtId="0" fontId="5" fillId="2" borderId="14" xfId="0" applyFont="1" applyFill="1" applyBorder="1" applyAlignment="1" applyProtection="1">
      <protection locked="0" hidden="1"/>
    </xf>
    <xf numFmtId="0" fontId="5" fillId="0" borderId="14" xfId="0" applyFont="1" applyFill="1" applyBorder="1" applyAlignment="1" applyProtection="1">
      <protection locked="0" hidden="1"/>
    </xf>
    <xf numFmtId="0" fontId="3" fillId="2" borderId="12" xfId="0" applyFont="1" applyFill="1" applyBorder="1" applyAlignment="1" applyProtection="1">
      <alignment horizontal="center"/>
      <protection locked="0" hidden="1"/>
    </xf>
    <xf numFmtId="0" fontId="3" fillId="2" borderId="12" xfId="0" applyFont="1" applyFill="1" applyBorder="1" applyAlignment="1" applyProtection="1">
      <alignment horizontal="center"/>
      <protection locked="0" hidden="1"/>
    </xf>
    <xf numFmtId="0" fontId="5" fillId="0" borderId="0" xfId="0" applyFont="1" applyBorder="1" applyAlignment="1" applyProtection="1">
      <protection locked="0" hidden="1"/>
    </xf>
    <xf numFmtId="0" fontId="5" fillId="0" borderId="0" xfId="0" applyFont="1" applyBorder="1" applyAlignment="1" applyProtection="1">
      <alignment horizontal="left" vertical="top" wrapText="1"/>
      <protection locked="0" hidden="1"/>
    </xf>
    <xf numFmtId="2" fontId="0" fillId="0" borderId="0" xfId="0" applyNumberFormat="1" applyBorder="1" applyProtection="1">
      <protection locked="0" hidden="1"/>
    </xf>
    <xf numFmtId="0" fontId="0" fillId="0" borderId="8" xfId="0" applyBorder="1" applyProtection="1">
      <protection locked="0" hidden="1"/>
    </xf>
    <xf numFmtId="0" fontId="5" fillId="0" borderId="0" xfId="0" applyFont="1" applyBorder="1" applyAlignment="1" applyProtection="1">
      <alignment horizontal="left"/>
      <protection locked="0" hidden="1"/>
    </xf>
    <xf numFmtId="0" fontId="7" fillId="0" borderId="8" xfId="0" applyFont="1" applyBorder="1" applyProtection="1">
      <protection locked="0" hidden="1"/>
    </xf>
    <xf numFmtId="0" fontId="4" fillId="0" borderId="10" xfId="0" applyFont="1" applyBorder="1" applyAlignment="1" applyProtection="1">
      <protection locked="0" hidden="1"/>
    </xf>
    <xf numFmtId="0" fontId="5" fillId="0" borderId="10" xfId="0" applyFont="1" applyBorder="1" applyAlignment="1" applyProtection="1">
      <protection locked="0" hidden="1"/>
    </xf>
    <xf numFmtId="0" fontId="0" fillId="0" borderId="10" xfId="0" applyBorder="1" applyAlignment="1" applyProtection="1">
      <protection locked="0" hidden="1"/>
    </xf>
    <xf numFmtId="0" fontId="6" fillId="0" borderId="10" xfId="0" applyFont="1" applyBorder="1" applyProtection="1">
      <protection locked="0" hidden="1"/>
    </xf>
    <xf numFmtId="0" fontId="12" fillId="0" borderId="11" xfId="0" applyFont="1" applyBorder="1" applyAlignment="1" applyProtection="1">
      <alignment horizontal="right"/>
      <protection locked="0" hidden="1"/>
    </xf>
    <xf numFmtId="0" fontId="9" fillId="0" borderId="7" xfId="0" applyFont="1" applyBorder="1" applyAlignment="1" applyProtection="1">
      <alignment horizontal="center"/>
      <protection locked="0" hidden="1"/>
    </xf>
    <xf numFmtId="0" fontId="9" fillId="0" borderId="0" xfId="0" applyFont="1" applyBorder="1" applyAlignment="1" applyProtection="1">
      <alignment horizontal="center"/>
      <protection locked="0" hidden="1"/>
    </xf>
    <xf numFmtId="0" fontId="9" fillId="0" borderId="8" xfId="0" applyFont="1" applyBorder="1" applyAlignment="1" applyProtection="1">
      <alignment horizontal="center"/>
      <protection locked="0" hidden="1"/>
    </xf>
    <xf numFmtId="0" fontId="4" fillId="0" borderId="7" xfId="0" applyFont="1" applyBorder="1" applyAlignment="1" applyProtection="1">
      <alignment horizontal="center"/>
      <protection locked="0" hidden="1"/>
    </xf>
    <xf numFmtId="0" fontId="4" fillId="0" borderId="0" xfId="0" applyFont="1" applyBorder="1" applyAlignment="1" applyProtection="1">
      <alignment horizontal="center"/>
      <protection locked="0" hidden="1"/>
    </xf>
    <xf numFmtId="0" fontId="4" fillId="0" borderId="8" xfId="0" applyFont="1" applyBorder="1" applyAlignment="1" applyProtection="1">
      <alignment horizontal="center"/>
      <protection locked="0" hidden="1"/>
    </xf>
    <xf numFmtId="0" fontId="5" fillId="0" borderId="0" xfId="0" applyFont="1" applyBorder="1" applyAlignment="1" applyProtection="1">
      <alignment horizontal="right"/>
      <protection locked="0" hidden="1"/>
    </xf>
    <xf numFmtId="0" fontId="1" fillId="0" borderId="0" xfId="0" applyFont="1" applyProtection="1">
      <protection locked="0" hidden="1"/>
    </xf>
    <xf numFmtId="49" fontId="21" fillId="3" borderId="0" xfId="0" applyNumberFormat="1" applyFont="1" applyFill="1" applyBorder="1" applyProtection="1">
      <protection locked="0" hidden="1"/>
    </xf>
  </cellXfs>
  <cellStyles count="1">
    <cellStyle name="Standard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Lines="3" dropStyle="combo" dx="16" fmlaLink="$E$23" fmlaRange="Daten!$N$4" val="0"/>
</file>

<file path=xl/ctrlProps/ctrlProp2.xml><?xml version="1.0" encoding="utf-8"?>
<formControlPr xmlns="http://schemas.microsoft.com/office/spreadsheetml/2009/9/main" objectType="Drop" dropLines="10" dropStyle="combo" dx="16" fmlaLink="$E$24" fmlaRange="Daten!$P$4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180973</xdr:colOff>
          <xdr:row>0</xdr:row>
          <xdr:rowOff>142874</xdr:rowOff>
        </xdr:from>
        <xdr:to>
          <xdr:col>15</xdr:col>
          <xdr:colOff>828674</xdr:colOff>
          <xdr:row>2</xdr:row>
          <xdr:rowOff>92364</xdr:rowOff>
        </xdr:to>
        <xdr:pic>
          <xdr:nvPicPr>
            <xdr:cNvPr id="6" name="Image1"/>
            <xdr:cNvPicPr preferRelativeResize="0">
              <a:picLocks noChangeArrowheads="1" noChangeShapeType="1"/>
              <a:extLst>
                <a:ext uri="{84589F7E-364E-4C9E-8A38-B11213B215E9}">
                  <a14:cameraTool cellRange="Flagge" spid="_x0000_s117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990723" y="142874"/>
              <a:ext cx="5981701" cy="45431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/>
          </xdr:spPr>
        </xdr:pic>
        <xdr:clientData/>
      </xdr:twoCellAnchor>
    </mc:Choice>
    <mc:Fallback/>
  </mc:AlternateContent>
  <xdr:twoCellAnchor editAs="oneCell">
    <xdr:from>
      <xdr:col>4</xdr:col>
      <xdr:colOff>552450</xdr:colOff>
      <xdr:row>0</xdr:row>
      <xdr:rowOff>40821</xdr:rowOff>
    </xdr:from>
    <xdr:to>
      <xdr:col>6</xdr:col>
      <xdr:colOff>760257</xdr:colOff>
      <xdr:row>2</xdr:row>
      <xdr:rowOff>100447</xdr:rowOff>
    </xdr:to>
    <xdr:pic>
      <xdr:nvPicPr>
        <xdr:cNvPr id="4" name="Grafik 3" descr="Logo_deutsch_links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71850" y="40821"/>
          <a:ext cx="2084232" cy="56445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167918</xdr:colOff>
          <xdr:row>4</xdr:row>
          <xdr:rowOff>123825</xdr:rowOff>
        </xdr:from>
        <xdr:to>
          <xdr:col>6</xdr:col>
          <xdr:colOff>390524</xdr:colOff>
          <xdr:row>22</xdr:row>
          <xdr:rowOff>161925</xdr:rowOff>
        </xdr:to>
        <xdr:pic>
          <xdr:nvPicPr>
            <xdr:cNvPr id="1084" name="Image1"/>
            <xdr:cNvPicPr preferRelativeResize="0">
              <a:picLocks noChangeArrowheads="1" noChangeShapeType="1"/>
              <a:extLst>
                <a:ext uri="{84589F7E-364E-4C9E-8A38-B11213B215E9}">
                  <a14:cameraTool cellRange="Bild" spid="_x0000_s117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787043" y="1343025"/>
              <a:ext cx="4423131" cy="360045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/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21</xdr:row>
          <xdr:rowOff>142875</xdr:rowOff>
        </xdr:from>
        <xdr:to>
          <xdr:col>5</xdr:col>
          <xdr:colOff>171450</xdr:colOff>
          <xdr:row>22</xdr:row>
          <xdr:rowOff>180975</xdr:rowOff>
        </xdr:to>
        <xdr:sp macro="" textlink="">
          <xdr:nvSpPr>
            <xdr:cNvPr id="1085" name="Drop Down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23</xdr:row>
          <xdr:rowOff>28575</xdr:rowOff>
        </xdr:from>
        <xdr:to>
          <xdr:col>5</xdr:col>
          <xdr:colOff>171450</xdr:colOff>
          <xdr:row>24</xdr:row>
          <xdr:rowOff>66675</xdr:rowOff>
        </xdr:to>
        <xdr:sp macro="" textlink="">
          <xdr:nvSpPr>
            <xdr:cNvPr id="1086" name="Drop Down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161926</xdr:rowOff>
    </xdr:from>
    <xdr:to>
      <xdr:col>2</xdr:col>
      <xdr:colOff>31898</xdr:colOff>
      <xdr:row>1</xdr:row>
      <xdr:rowOff>2971800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00" b="2007"/>
        <a:stretch/>
      </xdr:blipFill>
      <xdr:spPr>
        <a:xfrm>
          <a:off x="476250" y="3495676"/>
          <a:ext cx="4356248" cy="2809874"/>
        </a:xfrm>
        <a:prstGeom prst="rect">
          <a:avLst/>
        </a:prstGeom>
      </xdr:spPr>
    </xdr:pic>
    <xdr:clientData/>
  </xdr:twoCellAnchor>
  <xdr:twoCellAnchor editAs="oneCell">
    <xdr:from>
      <xdr:col>1</xdr:col>
      <xdr:colOff>8287</xdr:colOff>
      <xdr:row>2</xdr:row>
      <xdr:rowOff>58249</xdr:rowOff>
    </xdr:from>
    <xdr:to>
      <xdr:col>1</xdr:col>
      <xdr:colOff>4257675</xdr:colOff>
      <xdr:row>2</xdr:row>
      <xdr:rowOff>2825227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012" y="5773249"/>
          <a:ext cx="4249388" cy="2766978"/>
        </a:xfrm>
        <a:prstGeom prst="rect">
          <a:avLst/>
        </a:prstGeom>
      </xdr:spPr>
    </xdr:pic>
    <xdr:clientData/>
  </xdr:twoCellAnchor>
  <xdr:twoCellAnchor editAs="oneCell">
    <xdr:from>
      <xdr:col>0</xdr:col>
      <xdr:colOff>412750</xdr:colOff>
      <xdr:row>0</xdr:row>
      <xdr:rowOff>74083</xdr:rowOff>
    </xdr:from>
    <xdr:to>
      <xdr:col>2</xdr:col>
      <xdr:colOff>17609</xdr:colOff>
      <xdr:row>0</xdr:row>
      <xdr:rowOff>3122082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0729"/>
        <a:stretch/>
      </xdr:blipFill>
      <xdr:spPr>
        <a:xfrm>
          <a:off x="412750" y="74083"/>
          <a:ext cx="4409692" cy="3047999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76200</xdr:rowOff>
    </xdr:from>
    <xdr:to>
      <xdr:col>1</xdr:col>
      <xdr:colOff>571445</xdr:colOff>
      <xdr:row>0</xdr:row>
      <xdr:rowOff>419057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" y="76200"/>
          <a:ext cx="438095" cy="342857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142875</xdr:colOff>
      <xdr:row>0</xdr:row>
      <xdr:rowOff>95250</xdr:rowOff>
    </xdr:from>
    <xdr:to>
      <xdr:col>2</xdr:col>
      <xdr:colOff>580970</xdr:colOff>
      <xdr:row>0</xdr:row>
      <xdr:rowOff>438106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0" y="95250"/>
          <a:ext cx="438095" cy="34285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39</xdr:row>
      <xdr:rowOff>38100</xdr:rowOff>
    </xdr:from>
    <xdr:to>
      <xdr:col>1</xdr:col>
      <xdr:colOff>438095</xdr:colOff>
      <xdr:row>39</xdr:row>
      <xdr:rowOff>380957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7743825"/>
          <a:ext cx="438095" cy="34285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40</xdr:row>
      <xdr:rowOff>47625</xdr:rowOff>
    </xdr:from>
    <xdr:to>
      <xdr:col>1</xdr:col>
      <xdr:colOff>438095</xdr:colOff>
      <xdr:row>40</xdr:row>
      <xdr:rowOff>390481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8153400"/>
          <a:ext cx="438095" cy="34285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francaise" displayName="francaise" ref="C2:C35" totalsRowShown="0" headerRowDxfId="6" dataDxfId="5">
  <autoFilter ref="C2:C35"/>
  <tableColumns count="1">
    <tableColumn id="1" name="francaise" dataDxfId="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deutsch" displayName="deutsch" ref="B2:B35" totalsRowShown="0" headerRowDxfId="3" dataDxfId="2">
  <autoFilter ref="B2:B35"/>
  <tableColumns count="1">
    <tableColumn id="1" name="deutsch" dataDxfId="4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sprache" displayName="sprache" ref="A4:A6" totalsRowShown="0" dataDxfId="0" headerRowCellStyle="Standard">
  <autoFilter ref="A4:A6"/>
  <tableColumns count="1">
    <tableColumn id="1" name="Spalte1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Q47"/>
  <sheetViews>
    <sheetView showGridLines="0" tabSelected="1" zoomScaleNormal="100" zoomScaleSheetLayoutView="90" workbookViewId="0">
      <selection activeCell="P37" sqref="P37"/>
    </sheetView>
  </sheetViews>
  <sheetFormatPr baseColWidth="10" defaultRowHeight="15" x14ac:dyDescent="0.25"/>
  <cols>
    <col min="1" max="1" width="9.28515625" style="60" customWidth="1"/>
    <col min="2" max="2" width="6.42578125" style="60" customWidth="1"/>
    <col min="3" max="3" width="11.42578125" style="60"/>
    <col min="4" max="4" width="17" style="60" customWidth="1"/>
    <col min="5" max="5" width="13.28515625" style="60" customWidth="1"/>
    <col min="6" max="6" width="14.85546875" style="60" customWidth="1"/>
    <col min="7" max="7" width="12" style="60" customWidth="1"/>
    <col min="8" max="8" width="11.42578125" customWidth="1"/>
    <col min="9" max="9" width="0" style="9" hidden="1" customWidth="1"/>
    <col min="10" max="10" width="13.85546875" style="9" hidden="1" customWidth="1"/>
    <col min="11" max="11" width="18.85546875" style="9" hidden="1" customWidth="1"/>
    <col min="12" max="12" width="15.42578125" style="9" hidden="1" customWidth="1"/>
    <col min="13" max="13" width="0" style="9" hidden="1" customWidth="1"/>
    <col min="14" max="14" width="19.7109375" hidden="1" customWidth="1"/>
    <col min="15" max="15" width="11.42578125" bestFit="1" customWidth="1"/>
    <col min="16" max="16" width="14.42578125" bestFit="1" customWidth="1"/>
    <col min="17" max="17" width="14.28515625" bestFit="1" customWidth="1"/>
    <col min="18" max="18" width="8.140625" bestFit="1" customWidth="1"/>
    <col min="19" max="19" width="15" bestFit="1" customWidth="1"/>
    <col min="20" max="20" width="20.42578125" bestFit="1" customWidth="1"/>
  </cols>
  <sheetData>
    <row r="1" spans="1:17" x14ac:dyDescent="0.25">
      <c r="A1" s="42"/>
      <c r="B1" s="43"/>
      <c r="C1" s="43"/>
      <c r="D1" s="43"/>
      <c r="E1" s="43"/>
      <c r="F1" s="43"/>
      <c r="G1" s="44"/>
    </row>
    <row r="2" spans="1:17" ht="24.75" customHeight="1" x14ac:dyDescent="0.25">
      <c r="A2" s="45"/>
      <c r="B2" s="69" t="s">
        <v>86</v>
      </c>
      <c r="C2" s="112" t="s">
        <v>54</v>
      </c>
      <c r="E2" s="46"/>
      <c r="F2" s="46"/>
      <c r="G2" s="47"/>
    </row>
    <row r="3" spans="1:17" ht="33" customHeight="1" x14ac:dyDescent="0.25">
      <c r="A3" s="45"/>
      <c r="B3" s="46"/>
      <c r="C3" s="111">
        <f>IFERROR(MATCH(C2,sprache[]),0)</f>
        <v>1</v>
      </c>
      <c r="D3" s="46"/>
      <c r="E3" s="46"/>
      <c r="F3" s="46"/>
      <c r="G3" s="47"/>
    </row>
    <row r="4" spans="1:17" ht="23.25" x14ac:dyDescent="0.35">
      <c r="A4" s="104" t="str">
        <f ca="1">INDEX(INDIRECT($C$2),2)</f>
        <v>Materialrechner System C</v>
      </c>
      <c r="B4" s="105"/>
      <c r="C4" s="105"/>
      <c r="D4" s="105"/>
      <c r="E4" s="105"/>
      <c r="F4" s="105"/>
      <c r="G4" s="106"/>
    </row>
    <row r="5" spans="1:17" ht="18.75" x14ac:dyDescent="0.3">
      <c r="A5" s="107" t="str">
        <f ca="1">INDEX(INDIRECT($C$2),3)</f>
        <v>(ohne Brandschutz)</v>
      </c>
      <c r="B5" s="108"/>
      <c r="C5" s="108"/>
      <c r="D5" s="108"/>
      <c r="E5" s="108"/>
      <c r="F5" s="108"/>
      <c r="G5" s="109"/>
    </row>
    <row r="6" spans="1:17" x14ac:dyDescent="0.25">
      <c r="A6" s="45"/>
      <c r="B6" s="46"/>
      <c r="C6" s="46"/>
      <c r="D6" s="46"/>
      <c r="E6" s="46"/>
      <c r="F6" s="46"/>
      <c r="G6" s="47"/>
      <c r="J6" s="19"/>
    </row>
    <row r="7" spans="1:17" x14ac:dyDescent="0.25">
      <c r="A7" s="45"/>
      <c r="B7" s="46"/>
      <c r="C7" s="46"/>
      <c r="D7" s="46"/>
      <c r="E7" s="46"/>
      <c r="F7" s="46"/>
      <c r="G7" s="47"/>
      <c r="K7" s="15"/>
      <c r="L7" s="20"/>
      <c r="M7" s="21"/>
      <c r="N7" s="7"/>
      <c r="O7" s="1"/>
      <c r="P7" s="1"/>
      <c r="Q7" s="1"/>
    </row>
    <row r="8" spans="1:17" x14ac:dyDescent="0.25">
      <c r="A8" s="45"/>
      <c r="B8" s="46"/>
      <c r="C8" s="46"/>
      <c r="D8" s="46"/>
      <c r="E8" s="46"/>
      <c r="F8" s="46"/>
      <c r="G8" s="47"/>
    </row>
    <row r="9" spans="1:17" x14ac:dyDescent="0.25">
      <c r="A9" s="45"/>
      <c r="B9" s="46"/>
      <c r="C9" s="46"/>
      <c r="D9" s="46"/>
      <c r="E9" s="46"/>
      <c r="F9" s="46"/>
      <c r="G9" s="47"/>
    </row>
    <row r="10" spans="1:17" x14ac:dyDescent="0.25">
      <c r="A10" s="45"/>
      <c r="B10" s="46"/>
      <c r="C10" s="46"/>
      <c r="D10" s="46"/>
      <c r="E10" s="46"/>
      <c r="F10" s="46"/>
      <c r="G10" s="47"/>
    </row>
    <row r="11" spans="1:17" x14ac:dyDescent="0.25">
      <c r="A11" s="45"/>
      <c r="B11" s="46"/>
      <c r="C11" s="46"/>
      <c r="D11" s="46"/>
      <c r="E11" s="46"/>
      <c r="F11" s="46"/>
      <c r="G11" s="47"/>
    </row>
    <row r="12" spans="1:17" x14ac:dyDescent="0.25">
      <c r="A12" s="45"/>
      <c r="B12" s="46"/>
      <c r="C12" s="46"/>
      <c r="D12" s="46"/>
      <c r="E12" s="46"/>
      <c r="F12" s="46"/>
      <c r="G12" s="47"/>
    </row>
    <row r="13" spans="1:17" x14ac:dyDescent="0.25">
      <c r="A13" s="45"/>
      <c r="B13" s="46"/>
      <c r="C13" s="46"/>
      <c r="D13" s="46"/>
      <c r="E13" s="46"/>
      <c r="F13" s="46"/>
      <c r="G13" s="47"/>
    </row>
    <row r="14" spans="1:17" x14ac:dyDescent="0.25">
      <c r="A14" s="45"/>
      <c r="B14" s="46"/>
      <c r="C14" s="46"/>
      <c r="D14" s="46"/>
      <c r="E14" s="46"/>
      <c r="F14" s="46"/>
      <c r="G14" s="47"/>
    </row>
    <row r="15" spans="1:17" x14ac:dyDescent="0.25">
      <c r="A15" s="45"/>
      <c r="B15" s="46"/>
      <c r="C15" s="46"/>
      <c r="D15" s="46"/>
      <c r="E15" s="46"/>
      <c r="F15" s="46"/>
      <c r="G15" s="47"/>
    </row>
    <row r="16" spans="1:17" x14ac:dyDescent="0.25">
      <c r="A16" s="45"/>
      <c r="B16" s="46"/>
      <c r="C16" s="46"/>
      <c r="D16" s="46"/>
      <c r="E16" s="46"/>
      <c r="F16" s="46"/>
      <c r="G16" s="47"/>
    </row>
    <row r="17" spans="1:14" x14ac:dyDescent="0.25">
      <c r="A17" s="45"/>
      <c r="B17" s="46"/>
      <c r="C17" s="46"/>
      <c r="D17" s="46"/>
      <c r="E17" s="46"/>
      <c r="F17" s="46"/>
      <c r="G17" s="47"/>
    </row>
    <row r="18" spans="1:14" x14ac:dyDescent="0.25">
      <c r="A18" s="45"/>
      <c r="B18" s="46"/>
      <c r="C18" s="46"/>
      <c r="D18" s="46"/>
      <c r="E18" s="46"/>
      <c r="F18" s="46"/>
      <c r="G18" s="47"/>
    </row>
    <row r="19" spans="1:14" x14ac:dyDescent="0.25">
      <c r="A19" s="45"/>
      <c r="B19" s="46"/>
      <c r="C19" s="46"/>
      <c r="D19" s="46"/>
      <c r="E19" s="46"/>
      <c r="F19" s="46"/>
      <c r="G19" s="47"/>
    </row>
    <row r="20" spans="1:14" x14ac:dyDescent="0.25">
      <c r="A20" s="45"/>
      <c r="B20" s="46"/>
      <c r="C20" s="46"/>
      <c r="D20" s="46"/>
      <c r="E20" s="46"/>
      <c r="F20" s="46"/>
      <c r="G20" s="47"/>
    </row>
    <row r="21" spans="1:14" ht="21.75" customHeight="1" x14ac:dyDescent="0.25">
      <c r="A21" s="45"/>
      <c r="B21" s="46"/>
      <c r="C21" s="46"/>
      <c r="D21" s="46"/>
      <c r="E21" s="46"/>
      <c r="F21" s="46"/>
      <c r="G21" s="47"/>
      <c r="J21" s="19"/>
      <c r="K21" s="15"/>
    </row>
    <row r="22" spans="1:14" ht="15" customHeight="1" x14ac:dyDescent="0.25">
      <c r="A22" s="45"/>
      <c r="B22" s="46"/>
      <c r="C22" s="46"/>
      <c r="D22" s="46"/>
      <c r="E22" s="48"/>
      <c r="F22" s="46"/>
      <c r="G22" s="47"/>
      <c r="K22" s="15"/>
      <c r="L22" s="20"/>
      <c r="M22" s="21"/>
      <c r="N22" s="7"/>
    </row>
    <row r="23" spans="1:14" ht="15" customHeight="1" x14ac:dyDescent="0.25">
      <c r="A23" s="45"/>
      <c r="B23" s="46"/>
      <c r="C23" s="46"/>
      <c r="D23" s="110" t="str">
        <f ca="1">INDEX(INDIRECT($C$2),4)</f>
        <v>System C:</v>
      </c>
      <c r="E23" s="40">
        <v>1</v>
      </c>
      <c r="F23" s="46"/>
      <c r="G23" s="47"/>
      <c r="K23" s="15"/>
    </row>
    <row r="24" spans="1:14" x14ac:dyDescent="0.25">
      <c r="A24" s="49"/>
      <c r="B24" s="50"/>
      <c r="C24" s="50"/>
      <c r="D24" s="110" t="str">
        <f ca="1">INDEX(INDIRECT($C$2),25)</f>
        <v>Plattenformat</v>
      </c>
      <c r="E24" s="41">
        <v>1</v>
      </c>
      <c r="F24" s="51"/>
      <c r="G24" s="47"/>
      <c r="K24" s="15"/>
    </row>
    <row r="25" spans="1:14" x14ac:dyDescent="0.25">
      <c r="A25" s="49"/>
      <c r="B25" s="50"/>
      <c r="C25" s="50"/>
      <c r="D25" s="52"/>
      <c r="E25" s="16"/>
      <c r="F25" s="53"/>
      <c r="G25" s="47"/>
      <c r="K25" s="15"/>
    </row>
    <row r="26" spans="1:14" x14ac:dyDescent="0.25">
      <c r="A26" s="49"/>
      <c r="B26" s="50"/>
      <c r="C26" s="50"/>
      <c r="D26" s="52"/>
      <c r="E26" s="16"/>
      <c r="F26" s="53"/>
      <c r="G26" s="47"/>
      <c r="K26" s="15"/>
    </row>
    <row r="27" spans="1:14" x14ac:dyDescent="0.25">
      <c r="A27" s="45"/>
      <c r="B27" s="46"/>
      <c r="C27" s="46"/>
      <c r="D27" s="110" t="str">
        <f ca="1">INDEX(INDIRECT($C$2),26)</f>
        <v xml:space="preserve">Deckenfläche </v>
      </c>
      <c r="E27" s="54">
        <v>1</v>
      </c>
      <c r="F27" s="46" t="s">
        <v>38</v>
      </c>
      <c r="G27" s="55"/>
      <c r="H27" s="9"/>
      <c r="K27" s="15"/>
    </row>
    <row r="28" spans="1:14" hidden="1" x14ac:dyDescent="0.25">
      <c r="A28" s="49"/>
      <c r="B28" s="50"/>
      <c r="C28" s="50"/>
      <c r="D28" s="50"/>
      <c r="E28" s="50"/>
      <c r="F28" s="50"/>
      <c r="G28" s="47"/>
      <c r="K28" s="15"/>
    </row>
    <row r="29" spans="1:14" x14ac:dyDescent="0.25">
      <c r="A29" s="45"/>
      <c r="B29" s="46"/>
      <c r="C29" s="46"/>
      <c r="D29" s="46"/>
      <c r="E29" s="46"/>
      <c r="F29" s="46"/>
      <c r="G29" s="47"/>
    </row>
    <row r="30" spans="1:14" x14ac:dyDescent="0.25">
      <c r="A30" s="45"/>
      <c r="B30" s="46"/>
      <c r="C30" s="46"/>
      <c r="D30" s="46"/>
      <c r="E30" s="46"/>
      <c r="F30" s="46"/>
      <c r="G30" s="55"/>
      <c r="H30" s="9"/>
      <c r="K30" s="15"/>
    </row>
    <row r="31" spans="1:14" x14ac:dyDescent="0.25">
      <c r="A31" s="45"/>
      <c r="B31" s="91" t="str">
        <f ca="1">INDEX(INDIRECT($C$2),9)</f>
        <v>Pos.</v>
      </c>
      <c r="C31" s="92" t="str">
        <f ca="1">INDEX(INDIRECT($C$2),10)</f>
        <v>Beschreibung</v>
      </c>
      <c r="D31" s="92"/>
      <c r="E31" s="91" t="str">
        <f ca="1">INDEX(INDIRECT($C$2),11)</f>
        <v xml:space="preserve">Menge </v>
      </c>
      <c r="F31" s="91" t="str">
        <f ca="1">INDEX(INDIRECT($C$2),12)</f>
        <v>Einheiten</v>
      </c>
      <c r="G31" s="47"/>
      <c r="J31" s="17"/>
    </row>
    <row r="32" spans="1:14" x14ac:dyDescent="0.25">
      <c r="A32" s="45"/>
      <c r="B32" s="23"/>
      <c r="C32" s="24"/>
      <c r="D32" s="25"/>
      <c r="E32" s="26"/>
      <c r="F32" s="26"/>
      <c r="G32" s="47"/>
      <c r="J32" s="17"/>
    </row>
    <row r="33" spans="1:12" x14ac:dyDescent="0.25">
      <c r="A33" s="45"/>
      <c r="B33" s="27">
        <f>IF($E$23=1,Daten!$A4,IF($E$23=2,Daten!$A21, IF($E$23=3,Daten!$A36,Daten!#REF!)))</f>
        <v>1</v>
      </c>
      <c r="C33" s="83" t="str">
        <f ca="1">INDEX(INDIRECT($C$2),13)</f>
        <v>AMF Deckenplatte</v>
      </c>
      <c r="D33" s="84"/>
      <c r="E33" s="61">
        <f>IF(ISNUMBER(J33*$E$27),J33*$E$27,J33)</f>
        <v>2.56</v>
      </c>
      <c r="F33" s="89" t="str">
        <f ca="1">INDEX(INDIRECT($C$2),23)</f>
        <v>St.</v>
      </c>
      <c r="G33" s="39"/>
      <c r="J33" s="22">
        <f>IF($E$23=1,HLOOKUP(Berechnung!$E$24,Daten!$D$2:$M$14,3),IF($E$23=2,HLOOKUP(Berechnung!$E$24,Daten!$D$19:$G$30,3),IF($E$23=3,HLOOKUP(Berechnung!$E$24,Daten!$D$34:$G$45,3),IF($E$23=4,HLOOKUP(Berechnung!$E$24,Daten!$D$47:$G$48,3),""))))</f>
        <v>2.56</v>
      </c>
      <c r="K33" s="9">
        <v>1</v>
      </c>
      <c r="L33" s="9" t="s">
        <v>15</v>
      </c>
    </row>
    <row r="34" spans="1:12" x14ac:dyDescent="0.25">
      <c r="A34" s="45"/>
      <c r="B34" s="36">
        <f>IF($E$23=1,Daten!$A5,IF($E$23=2,Daten!$A22, IF($E$23=3,Daten!$A37,Daten!#REF!)))</f>
        <v>2</v>
      </c>
      <c r="C34" s="85" t="str">
        <f ca="1">INDEX(INDIRECT($C$2),14)</f>
        <v>Hauptprofil T24/38 3750 mm</v>
      </c>
      <c r="D34" s="86"/>
      <c r="E34" s="62">
        <f t="shared" ref="E34:E38" si="0">IF(ISNUMBER(J34*$E$27),J34*$E$27,J34)</f>
        <v>0.8</v>
      </c>
      <c r="F34" s="90" t="str">
        <f ca="1">INDEX(INDIRECT($C$2),24)</f>
        <v>lfm.</v>
      </c>
      <c r="G34" s="47"/>
      <c r="J34" s="22">
        <f>IF($E$23=1,HLOOKUP(Berechnung!$E$24,Daten!$D$2:$M$14,4),IF($E$23=2,HLOOKUP(Berechnung!$E$24,Daten!$D$19:$G$30,4),IF($E$23=3,HLOOKUP(Berechnung!$E$24,Daten!$D$34:$G$45,4),IF($E$23=4,HLOOKUP(Berechnung!$E$24,Daten!$D$47:$G$48,4),""))))</f>
        <v>0.8</v>
      </c>
      <c r="K34" s="9">
        <v>2</v>
      </c>
      <c r="L34" s="9" t="s">
        <v>16</v>
      </c>
    </row>
    <row r="35" spans="1:12" x14ac:dyDescent="0.25">
      <c r="A35" s="45"/>
      <c r="B35" s="27">
        <f>IF($E$23=1,Daten!$A6,IF($E$23=2,Daten!$A23, IF($E$23=3,Daten!$A38,Daten!#REF!)))</f>
        <v>3</v>
      </c>
      <c r="C35" s="83" t="str">
        <f ca="1">INDEX(INDIRECT($C$2),15)</f>
        <v>Querprofil T24/33 1250 mm</v>
      </c>
      <c r="D35" s="84"/>
      <c r="E35" s="61">
        <f t="shared" si="0"/>
        <v>1.6</v>
      </c>
      <c r="F35" s="89" t="str">
        <f ca="1">INDEX(INDIRECT($C$2),24)</f>
        <v>lfm.</v>
      </c>
      <c r="G35" s="47"/>
      <c r="J35" s="22">
        <f>IF($E$23=1,HLOOKUP(Berechnung!$E$24,Daten!$D$2:$M$14,5),IF($E$23=2,HLOOKUP(Berechnung!$E$24,Daten!$D$19:$G$30,5),IF($E$23=3,HLOOKUP(Berechnung!$E$24,Daten!$D$34:$G$45,5),IF($E$23=4,HLOOKUP(Berechnung!$E$24,Daten!$D$47:$G$48,5),""))))</f>
        <v>1.6</v>
      </c>
      <c r="K35" s="9">
        <v>3</v>
      </c>
      <c r="L35" s="9" t="s">
        <v>17</v>
      </c>
    </row>
    <row r="36" spans="1:12" x14ac:dyDescent="0.25">
      <c r="A36" s="45"/>
      <c r="B36" s="36">
        <f>IF($E$23=1,Daten!$A7,IF($E$23=2,Daten!$A24, IF($E$23=3,Daten!$A39,Daten!#REF!)))</f>
        <v>4</v>
      </c>
      <c r="C36" s="85" t="str">
        <f ca="1">INDEX(INDIRECT($C$2),16)</f>
        <v>Querprofil T24/33 625 mm</v>
      </c>
      <c r="D36" s="86"/>
      <c r="E36" s="62">
        <f t="shared" si="0"/>
        <v>0.8</v>
      </c>
      <c r="F36" s="90" t="str">
        <f ca="1">INDEX(INDIRECT($C$2),24)</f>
        <v>lfm.</v>
      </c>
      <c r="G36" s="47"/>
      <c r="J36" s="22">
        <f>IF($E$23=1,HLOOKUP(Berechnung!$E$24,Daten!$D$2:$M$14,6),IF($E$23=2,HLOOKUP(Berechnung!$E$24,Daten!$D$19:$G$30,6),IF($E$23=3,HLOOKUP(Berechnung!$E$24,Daten!$D$34:$G$45,6),IF($E$23=4,HLOOKUP(Berechnung!$E$24,Daten!$D$47:$G$48,6),""))))</f>
        <v>0.8</v>
      </c>
      <c r="K36" s="9">
        <v>4</v>
      </c>
      <c r="L36" s="9" t="s">
        <v>18</v>
      </c>
    </row>
    <row r="37" spans="1:12" x14ac:dyDescent="0.25">
      <c r="A37" s="45"/>
      <c r="B37" s="27">
        <f>IF($E$23=1,Daten!$A8,IF($E$23=2,Daten!$A25, IF($E$23=3,Daten!$A40,Daten!#REF!)))</f>
        <v>5</v>
      </c>
      <c r="C37" s="83" t="str">
        <f ca="1">INDEX(INDIRECT($C$2),17)</f>
        <v>Randwinkel 19/24 3000 mm</v>
      </c>
      <c r="D37" s="84"/>
      <c r="E37" s="61">
        <f t="shared" si="0"/>
        <v>0.6</v>
      </c>
      <c r="F37" s="89" t="str">
        <f ca="1">INDEX(INDIRECT($C$2),24)</f>
        <v>lfm.</v>
      </c>
      <c r="G37" s="47"/>
      <c r="J37" s="22">
        <f>IF($E$23=1,HLOOKUP(Berechnung!$E$24,Daten!$D$2:$M$14,7),IF($E$23=2,HLOOKUP(Berechnung!$E$24,Daten!$D$19:$G$30,7),IF($E$23=3,HLOOKUP(Berechnung!$E$24,Daten!$D$34:$G$45,7),IF($E$23=4,HLOOKUP(Berechnung!$E$24,Daten!$D$47:$G$48,7),""))))</f>
        <v>0.6</v>
      </c>
      <c r="K37" s="9">
        <v>5</v>
      </c>
      <c r="L37" s="9" t="s">
        <v>20</v>
      </c>
    </row>
    <row r="38" spans="1:12" x14ac:dyDescent="0.25">
      <c r="A38" s="45"/>
      <c r="B38" s="36">
        <f>IF($E$23=1,Daten!$A9,IF($E$23=2,Daten!$A26, IF($E$23=3,Daten!$A41,Daten!#REF!)))</f>
        <v>6</v>
      </c>
      <c r="C38" s="85" t="str">
        <f ca="1">INDEX(INDIRECT($C$2),18)</f>
        <v>Abhänger</v>
      </c>
      <c r="D38" s="86"/>
      <c r="E38" s="62">
        <f t="shared" si="0"/>
        <v>0.67</v>
      </c>
      <c r="F38" s="90" t="str">
        <f ca="1">INDEX(INDIRECT($C$2),23)</f>
        <v>St.</v>
      </c>
      <c r="G38" s="47"/>
      <c r="J38" s="22">
        <f>IF($E$23=1,HLOOKUP(Berechnung!$E$24,Daten!$D$2:$M$14,8),IF($E$23=2,HLOOKUP(Berechnung!$E$24,Daten!$D$19:$G$30,8),IF($E$23=3,HLOOKUP(Berechnung!$E$24,Daten!$D$34:$G$45,8),IF($E$23=4,HLOOKUP(Berechnung!$E$24,Daten!$D$47:$G$48,8),""))))</f>
        <v>0.67</v>
      </c>
      <c r="K38" s="9">
        <v>6</v>
      </c>
      <c r="L38" s="9" t="s">
        <v>19</v>
      </c>
    </row>
    <row r="39" spans="1:12" x14ac:dyDescent="0.25">
      <c r="A39" s="45"/>
      <c r="B39" s="27">
        <f>IF($E$23=1,Daten!$A10,IF($E$23=2,Daten!$A27, IF($E$23=3,Daten!$A42,Daten!#REF!)))</f>
        <v>7</v>
      </c>
      <c r="C39" s="83" t="str">
        <f ca="1">INDEX(INDIRECT($C$2),19)</f>
        <v>Rastermaß X</v>
      </c>
      <c r="D39" s="84"/>
      <c r="E39" s="64">
        <f>J39</f>
        <v>625</v>
      </c>
      <c r="F39" s="89" t="str">
        <f>IF($E$23=1,Daten!$C10,IF($E$23=2,Daten!$C27, IF($E$23=3,Daten!$C42,Daten!#REF!)))</f>
        <v>mm</v>
      </c>
      <c r="G39" s="47"/>
      <c r="J39" s="22">
        <f>IF($E$23=1,HLOOKUP(Berechnung!$E$24,Daten!$D$2:$M$14,9),IF($E$23=2,HLOOKUP(Berechnung!$E$24,Daten!$D$19:$G$30,9),IF($E$23=3,HLOOKUP(Berechnung!$E$24,Daten!$D$34:$G$45,9),IF($E$23=4,HLOOKUP(Berechnung!$E$24,Daten!$D$47:$G$48,9),""))))</f>
        <v>625</v>
      </c>
      <c r="K39" s="9">
        <v>7</v>
      </c>
      <c r="L39" s="9" t="s">
        <v>21</v>
      </c>
    </row>
    <row r="40" spans="1:12" x14ac:dyDescent="0.25">
      <c r="A40" s="45"/>
      <c r="B40" s="36">
        <f>IF($E$23=1,Daten!$A11,IF($E$23=2,Daten!$A28, IF($E$23=3,Daten!$A43,Daten!#REF!)))</f>
        <v>8</v>
      </c>
      <c r="C40" s="85" t="str">
        <f ca="1">INDEX(INDIRECT($C$2),20)</f>
        <v>Rastermaß Y</v>
      </c>
      <c r="D40" s="86"/>
      <c r="E40" s="65">
        <f>J40</f>
        <v>625</v>
      </c>
      <c r="F40" s="90" t="str">
        <f>IF($E$23=1,Daten!$C11,IF($E$23=2,Daten!$C28, IF($E$23=3,Daten!$C43,Daten!#REF!)))</f>
        <v>mm</v>
      </c>
      <c r="G40" s="47"/>
      <c r="J40" s="22">
        <f>IF($E$23=1,HLOOKUP(Berechnung!$E$24,Daten!$D$2:$M$14,10),IF($E$23=2,HLOOKUP(Berechnung!$E$24,Daten!$D$19:$G$30,10),IF($E$23=3,HLOOKUP(Berechnung!$E$24,Daten!$D$34:$G$45,10),IF($E$23=4,HLOOKUP(Berechnung!$E$24,Daten!$D$47:$G$48,10),""))))</f>
        <v>625</v>
      </c>
      <c r="K40" s="9">
        <v>8</v>
      </c>
      <c r="L40" s="9" t="s">
        <v>22</v>
      </c>
    </row>
    <row r="41" spans="1:12" x14ac:dyDescent="0.25">
      <c r="A41" s="45"/>
      <c r="B41" s="27">
        <f>IF($E$23=1,Daten!$A12,IF($E$23=2,Daten!$A29, IF($E$23=3,Daten!$A44,Daten!#REF!)))</f>
        <v>9</v>
      </c>
      <c r="C41" s="83" t="str">
        <f ca="1">INDEX(INDIRECT($C$2),21)</f>
        <v>Abstand der Abhänger</v>
      </c>
      <c r="D41" s="84"/>
      <c r="E41" s="64">
        <f>IF(ISNUMBER(J41*1),J41*1,J41)</f>
        <v>1200</v>
      </c>
      <c r="F41" s="89" t="str">
        <f>IF($E$23=1,Daten!$C12,IF($E$23=2,Daten!$C29, IF($E$23=3,Daten!$C44,Daten!#REF!)))</f>
        <v>mm</v>
      </c>
      <c r="G41" s="47"/>
      <c r="J41" s="22">
        <f>IF($E$23=1,HLOOKUP(Berechnung!$E$24,Daten!$D$2:$M$14,11),IF($E$23=2,HLOOKUP(Berechnung!$E$24,Daten!$D$19:$G$30,11),IF($E$23=3,HLOOKUP(Berechnung!$E$24,Daten!$D$34:$G$45,11),IF($E$23=4,HLOOKUP(Berechnung!$E$24,Daten!$D$47:$G$48,11),""))))</f>
        <v>1200</v>
      </c>
      <c r="K41" s="9">
        <v>9</v>
      </c>
      <c r="L41" s="9" t="s">
        <v>23</v>
      </c>
    </row>
    <row r="42" spans="1:12" ht="15" customHeight="1" x14ac:dyDescent="0.25">
      <c r="A42" s="45"/>
      <c r="B42" s="36">
        <f>IF($E$23=1,Daten!$A13,IF($E$23=2,Daten!$A30, IF($E$23=3,Daten!$A45,Daten!#REF!)))</f>
        <v>10</v>
      </c>
      <c r="C42" s="85" t="str">
        <f ca="1">INDEX(INDIRECT($C$2),22)</f>
        <v>Abstand der Hauptprofile</v>
      </c>
      <c r="D42" s="86"/>
      <c r="E42" s="65">
        <f>IF(ISNUMBER(J42*1),J42*1,J42)</f>
        <v>1250</v>
      </c>
      <c r="F42" s="90" t="str">
        <f>IF($E$23=1,Daten!$C13,IF($E$23=2,Daten!$C30, IF($E$23=3,Daten!$C45,Daten!#REF!)))</f>
        <v>mm</v>
      </c>
      <c r="G42" s="47"/>
      <c r="J42" s="22">
        <f>IF($E$23=1,HLOOKUP(Berechnung!$E$24,Daten!$D$2:$M$14,12),IF($E$23=2,HLOOKUP(Berechnung!$E$24,Daten!$D$19:$G$30,12),IF($E$23=3,HLOOKUP(Berechnung!$E$24,Daten!$D$34:$G$45,12),IF($E$23=4,HLOOKUP(Berechnung!$E$24,Daten!$D$47:$G$48,12),""))))</f>
        <v>1250</v>
      </c>
      <c r="K42" s="9">
        <v>10</v>
      </c>
      <c r="L42" s="9" t="s">
        <v>24</v>
      </c>
    </row>
    <row r="43" spans="1:12" ht="15" customHeight="1" x14ac:dyDescent="0.25">
      <c r="A43" s="45"/>
      <c r="B43" s="37"/>
      <c r="C43" s="87"/>
      <c r="D43" s="88"/>
      <c r="E43" s="63"/>
      <c r="F43" s="38"/>
      <c r="G43" s="47"/>
      <c r="J43" s="22">
        <f>IF($E$23=1,HLOOKUP(Berechnung!$E$24,Daten!$D$2:$M$14,13),IF($E$23=2,HLOOKUP(Berechnung!$E$24,Daten!$D$19:$G$31,13),IF($E$23=3,HLOOKUP(Berechnung!$E$24,Daten!$D$34:$G$46,13),IF($E$23=4,HLOOKUP(Berechnung!$E$24,Daten!$D$47:$G$48,13),""))))</f>
        <v>0</v>
      </c>
    </row>
    <row r="44" spans="1:12" ht="15" customHeight="1" x14ac:dyDescent="0.25">
      <c r="A44" s="45"/>
      <c r="B44" s="56"/>
      <c r="C44" s="57"/>
      <c r="D44" s="57"/>
      <c r="E44" s="58"/>
      <c r="F44" s="46"/>
      <c r="G44" s="47"/>
      <c r="J44" s="18"/>
    </row>
    <row r="45" spans="1:12" ht="15" customHeight="1" x14ac:dyDescent="0.25">
      <c r="A45" s="45"/>
      <c r="B45" s="93" t="str">
        <f ca="1">INDEX(INDIRECT($C$2),30)</f>
        <v>Die angegebenen Verbrauchswerte sind unverbindliche Richtwerte</v>
      </c>
      <c r="C45" s="94"/>
      <c r="D45" s="94"/>
      <c r="E45" s="95"/>
      <c r="F45" s="48"/>
      <c r="G45" s="96"/>
      <c r="J45" s="18"/>
    </row>
    <row r="46" spans="1:12" x14ac:dyDescent="0.25">
      <c r="A46" s="45"/>
      <c r="B46" s="93" t="str">
        <f ca="1">INDEX(INDIRECT($C$2),31)</f>
        <v>ohne  Verschnitt . Es können objektbezogene Abweichungen auftreten.</v>
      </c>
      <c r="C46" s="97"/>
      <c r="D46" s="97"/>
      <c r="E46" s="48"/>
      <c r="F46" s="48"/>
      <c r="G46" s="98"/>
      <c r="H46" s="9"/>
    </row>
    <row r="47" spans="1:12" ht="19.5" thickBot="1" x14ac:dyDescent="0.35">
      <c r="A47" s="59"/>
      <c r="B47" s="99"/>
      <c r="C47" s="100"/>
      <c r="D47" s="100"/>
      <c r="E47" s="101"/>
      <c r="F47" s="102"/>
      <c r="G47" s="103" t="str">
        <f ca="1">INDEX(INDIRECT($C$2),29)</f>
        <v>Stand 07/18</v>
      </c>
    </row>
  </sheetData>
  <sheetProtection password="A334" sheet="1" objects="1" scenarios="1"/>
  <mergeCells count="14">
    <mergeCell ref="C43:D43"/>
    <mergeCell ref="C41:D41"/>
    <mergeCell ref="C42:D42"/>
    <mergeCell ref="C37:D37"/>
    <mergeCell ref="C31:D31"/>
    <mergeCell ref="C33:D33"/>
    <mergeCell ref="C34:D34"/>
    <mergeCell ref="C35:D35"/>
    <mergeCell ref="C36:D36"/>
    <mergeCell ref="C38:D38"/>
    <mergeCell ref="C39:D39"/>
    <mergeCell ref="C40:D40"/>
    <mergeCell ref="A4:G4"/>
    <mergeCell ref="A5:G5"/>
  </mergeCells>
  <dataValidations count="1">
    <dataValidation type="whole" errorStyle="warning" allowBlank="1" showInputMessage="1" showErrorMessage="1" errorTitle="Achtung" error="Bitte nur ganze Zahlen eingeben" sqref="E27">
      <formula1>1</formula1>
      <formula2>10000</formula2>
    </dataValidation>
  </dataValidations>
  <pageMargins left="0.7" right="0.7" top="0.78740157499999996" bottom="0.78740157499999996" header="0.3" footer="0.3"/>
  <pageSetup paperSize="9" orientation="portrait" r:id="rId1"/>
  <ignoredErrors>
    <ignoredError sqref="G47 B45:B46" evalError="1"/>
    <ignoredError sqref="C33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5" r:id="rId4" name="Drop Down 61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21</xdr:row>
                    <xdr:rowOff>142875</xdr:rowOff>
                  </from>
                  <to>
                    <xdr:col>5</xdr:col>
                    <xdr:colOff>171450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" name="Drop Down 62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23</xdr:row>
                    <xdr:rowOff>28575</xdr:rowOff>
                  </from>
                  <to>
                    <xdr:col>5</xdr:col>
                    <xdr:colOff>171450</xdr:colOff>
                    <xdr:row>24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Sprache!$A$5:$A$6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T61"/>
  <sheetViews>
    <sheetView topLeftCell="A7" zoomScale="85" zoomScaleNormal="85" workbookViewId="0">
      <selection activeCell="O27" sqref="O27"/>
    </sheetView>
  </sheetViews>
  <sheetFormatPr baseColWidth="10" defaultRowHeight="15" x14ac:dyDescent="0.25"/>
  <cols>
    <col min="1" max="1" width="11.42578125" customWidth="1"/>
    <col min="2" max="2" width="31.42578125" customWidth="1"/>
    <col min="3" max="3" width="8" customWidth="1"/>
    <col min="4" max="4" width="14.5703125" customWidth="1"/>
    <col min="5" max="5" width="14.28515625" customWidth="1"/>
    <col min="6" max="13" width="11.42578125" customWidth="1"/>
    <col min="14" max="14" width="13.140625" customWidth="1"/>
    <col min="15" max="15" width="11.42578125" customWidth="1"/>
    <col min="16" max="16" width="12.42578125" customWidth="1"/>
  </cols>
  <sheetData>
    <row r="1" spans="1:17" ht="26.25" customHeight="1" x14ac:dyDescent="0.25">
      <c r="N1" s="9"/>
      <c r="O1" s="9"/>
      <c r="P1" s="9"/>
      <c r="Q1" s="9"/>
    </row>
    <row r="2" spans="1:17" x14ac:dyDescent="0.25">
      <c r="D2">
        <v>1</v>
      </c>
      <c r="E2">
        <v>2</v>
      </c>
      <c r="F2">
        <v>3</v>
      </c>
      <c r="G2">
        <v>4</v>
      </c>
      <c r="H2">
        <v>5</v>
      </c>
      <c r="I2">
        <v>6</v>
      </c>
      <c r="J2">
        <v>7</v>
      </c>
      <c r="K2">
        <v>8</v>
      </c>
      <c r="L2">
        <v>9</v>
      </c>
      <c r="M2">
        <v>10</v>
      </c>
      <c r="N2" s="9"/>
      <c r="Q2" s="9"/>
    </row>
    <row r="3" spans="1:17" ht="15.75" thickBot="1" x14ac:dyDescent="0.3">
      <c r="B3" s="4" t="s">
        <v>10</v>
      </c>
      <c r="C3" s="4"/>
      <c r="D3" t="s">
        <v>16</v>
      </c>
      <c r="E3" t="s">
        <v>16</v>
      </c>
      <c r="F3" t="s">
        <v>17</v>
      </c>
      <c r="G3" t="s">
        <v>18</v>
      </c>
      <c r="H3" t="s">
        <v>20</v>
      </c>
      <c r="I3" t="s">
        <v>19</v>
      </c>
      <c r="J3" t="s">
        <v>21</v>
      </c>
      <c r="K3" t="s">
        <v>22</v>
      </c>
      <c r="L3" t="s">
        <v>23</v>
      </c>
      <c r="M3" t="s">
        <v>24</v>
      </c>
      <c r="N3" s="9"/>
      <c r="O3" t="s">
        <v>37</v>
      </c>
      <c r="Q3" s="9"/>
    </row>
    <row r="4" spans="1:17" ht="17.25" x14ac:dyDescent="0.25">
      <c r="A4">
        <v>1</v>
      </c>
      <c r="B4" s="28" t="s">
        <v>44</v>
      </c>
      <c r="C4" s="34" t="s">
        <v>39</v>
      </c>
      <c r="D4">
        <v>2.56</v>
      </c>
      <c r="E4">
        <v>2.56</v>
      </c>
      <c r="F4">
        <v>1.39</v>
      </c>
      <c r="G4">
        <v>1.28</v>
      </c>
      <c r="H4">
        <v>2.78</v>
      </c>
      <c r="I4">
        <v>2.56</v>
      </c>
      <c r="J4">
        <v>1.86</v>
      </c>
      <c r="K4">
        <v>1.34</v>
      </c>
      <c r="L4">
        <v>2.09</v>
      </c>
      <c r="M4">
        <v>1</v>
      </c>
      <c r="N4" s="28" t="s">
        <v>48</v>
      </c>
      <c r="O4" s="10" t="str">
        <f>IF(Berechnung!E23=1,Daten!D3,IF(Berechnung!E23=2,Daten!D51,IF(Berechnung!E23=3,Daten!D35,IF(Berechnung!E23=4,Daten!D20,""))))</f>
        <v>625x625</v>
      </c>
      <c r="P4" s="11" t="str">
        <f t="shared" ref="P4:P13" si="0">IF(O4=0,"",O4)</f>
        <v>625x625</v>
      </c>
      <c r="Q4" s="9"/>
    </row>
    <row r="5" spans="1:17" x14ac:dyDescent="0.25">
      <c r="A5">
        <v>2</v>
      </c>
      <c r="B5" s="28" t="s">
        <v>49</v>
      </c>
      <c r="C5" s="34" t="s">
        <v>36</v>
      </c>
      <c r="D5">
        <v>0.8</v>
      </c>
      <c r="E5">
        <v>0.8</v>
      </c>
      <c r="F5">
        <v>0.84</v>
      </c>
      <c r="G5">
        <v>0.8</v>
      </c>
      <c r="H5">
        <v>0.84</v>
      </c>
      <c r="I5">
        <v>0.8</v>
      </c>
      <c r="J5">
        <v>3.34</v>
      </c>
      <c r="K5">
        <v>3.34</v>
      </c>
      <c r="L5">
        <v>0.84</v>
      </c>
      <c r="M5">
        <v>2.5</v>
      </c>
      <c r="N5" s="28" t="s">
        <v>12</v>
      </c>
      <c r="O5" s="12" t="str">
        <f>IF(Berechnung!E23=1,Daten!E3,IF(Berechnung!E23=2,Daten!E51,IF(Berechnung!E23=3,Daten!E35,IF(Berechnung!E23=4,Daten!E20,""))))</f>
        <v>625x625</v>
      </c>
      <c r="P5" s="8" t="str">
        <f t="shared" si="0"/>
        <v>625x625</v>
      </c>
      <c r="Q5" s="9"/>
    </row>
    <row r="6" spans="1:17" x14ac:dyDescent="0.25">
      <c r="A6">
        <v>3</v>
      </c>
      <c r="B6" s="28" t="s">
        <v>50</v>
      </c>
      <c r="C6" s="34" t="s">
        <v>36</v>
      </c>
      <c r="D6">
        <v>1.6</v>
      </c>
      <c r="E6">
        <v>1.6</v>
      </c>
      <c r="F6">
        <v>1.67</v>
      </c>
      <c r="G6">
        <v>1.6</v>
      </c>
      <c r="H6">
        <v>3.34</v>
      </c>
      <c r="I6">
        <v>3.2</v>
      </c>
      <c r="J6" s="3" t="s">
        <v>25</v>
      </c>
      <c r="K6" s="3" t="s">
        <v>25</v>
      </c>
      <c r="L6">
        <v>2.5</v>
      </c>
      <c r="M6" s="3" t="s">
        <v>25</v>
      </c>
      <c r="N6" s="28" t="s">
        <v>13</v>
      </c>
      <c r="O6" s="12" t="str">
        <f>IF(Berechnung!E23=1,Daten!F3,IF(Berechnung!E23=2,Daten!F51,IF(Berechnung!E23=3,Daten!F35,IF(Berechnung!E23=4,Daten!F20,""))))</f>
        <v>600x1200</v>
      </c>
      <c r="P6" s="8" t="str">
        <f t="shared" si="0"/>
        <v>600x1200</v>
      </c>
      <c r="Q6" s="9"/>
    </row>
    <row r="7" spans="1:17" x14ac:dyDescent="0.25">
      <c r="A7">
        <v>4</v>
      </c>
      <c r="B7" s="28" t="s">
        <v>51</v>
      </c>
      <c r="C7" s="34" t="s">
        <v>36</v>
      </c>
      <c r="D7">
        <v>0.8</v>
      </c>
      <c r="E7">
        <v>0.8</v>
      </c>
      <c r="F7" s="2" t="s">
        <v>25</v>
      </c>
      <c r="G7" s="2" t="s">
        <v>25</v>
      </c>
      <c r="H7" s="2" t="s">
        <v>25</v>
      </c>
      <c r="I7" s="2" t="s">
        <v>25</v>
      </c>
      <c r="J7">
        <v>0.56000000000000005</v>
      </c>
      <c r="K7">
        <v>0.4</v>
      </c>
      <c r="L7" s="2" t="s">
        <v>25</v>
      </c>
      <c r="M7">
        <v>0.4</v>
      </c>
      <c r="N7" s="28" t="s">
        <v>11</v>
      </c>
      <c r="O7" s="12" t="str">
        <f>IF(Berechnung!E23=1,Daten!G3,IF(Berechnung!E23=2,Daten!G51,IF(Berechnung!E23=3,Daten!G35,IF(Berechnung!E23=4,Daten!G20,""))))</f>
        <v>625x1250</v>
      </c>
      <c r="P7" s="8" t="str">
        <f t="shared" si="0"/>
        <v>625x1250</v>
      </c>
      <c r="Q7" s="9"/>
    </row>
    <row r="8" spans="1:17" x14ac:dyDescent="0.25">
      <c r="A8">
        <v>5</v>
      </c>
      <c r="B8" s="28" t="s">
        <v>52</v>
      </c>
      <c r="C8" s="34" t="s">
        <v>36</v>
      </c>
      <c r="D8">
        <v>0.6</v>
      </c>
      <c r="E8">
        <v>0.6</v>
      </c>
      <c r="F8">
        <v>0.6</v>
      </c>
      <c r="G8">
        <v>0.6</v>
      </c>
      <c r="H8">
        <v>0.6</v>
      </c>
      <c r="I8">
        <v>0.6</v>
      </c>
      <c r="J8">
        <v>0.6</v>
      </c>
      <c r="K8">
        <v>0.6</v>
      </c>
      <c r="L8">
        <v>0.6</v>
      </c>
      <c r="M8">
        <v>0.6</v>
      </c>
      <c r="O8" s="12" t="str">
        <f>IF(Berechnung!E23=1,Daten!H3,IF(Berechnung!E23=2,Daten!H20,IF(Berechnung!E23=3,Daten!H33,IF(Berechnung!E23=4,Daten!H47,""))))</f>
        <v>300x1200</v>
      </c>
      <c r="P8" s="8" t="str">
        <f t="shared" si="0"/>
        <v>300x1200</v>
      </c>
      <c r="Q8" s="9"/>
    </row>
    <row r="9" spans="1:17" x14ac:dyDescent="0.25">
      <c r="A9">
        <v>6</v>
      </c>
      <c r="B9" s="28" t="s">
        <v>9</v>
      </c>
      <c r="C9" s="34" t="s">
        <v>39</v>
      </c>
      <c r="D9">
        <v>0.67</v>
      </c>
      <c r="E9">
        <v>0.67</v>
      </c>
      <c r="F9">
        <v>0.67</v>
      </c>
      <c r="G9">
        <v>0.67</v>
      </c>
      <c r="H9">
        <v>0.67</v>
      </c>
      <c r="I9">
        <v>0.67</v>
      </c>
      <c r="J9">
        <v>1.85</v>
      </c>
      <c r="K9">
        <v>1.85</v>
      </c>
      <c r="L9">
        <v>0.67</v>
      </c>
      <c r="M9">
        <v>1.67</v>
      </c>
      <c r="N9" s="9"/>
      <c r="O9" s="12" t="str">
        <f>IF(Berechnung!E23=1,Daten!I3,IF(Berechnung!E23=2,Daten!I20,IF(Berechnung!E23=3,Daten!I32,IF(Berechnung!E23=4,Daten!I47,""))))</f>
        <v>312,5x1250</v>
      </c>
      <c r="P9" s="8" t="str">
        <f t="shared" si="0"/>
        <v>312,5x1250</v>
      </c>
      <c r="Q9" s="9"/>
    </row>
    <row r="10" spans="1:17" x14ac:dyDescent="0.25">
      <c r="A10">
        <v>7</v>
      </c>
      <c r="B10" s="28" t="s">
        <v>33</v>
      </c>
      <c r="C10" s="34" t="s">
        <v>14</v>
      </c>
      <c r="D10">
        <v>625</v>
      </c>
      <c r="E10">
        <v>625</v>
      </c>
      <c r="F10">
        <v>600</v>
      </c>
      <c r="G10">
        <v>625</v>
      </c>
      <c r="H10">
        <v>300</v>
      </c>
      <c r="I10">
        <v>312.5</v>
      </c>
      <c r="J10">
        <v>300</v>
      </c>
      <c r="K10">
        <v>300</v>
      </c>
      <c r="L10">
        <v>400</v>
      </c>
      <c r="M10">
        <v>400</v>
      </c>
      <c r="N10" s="9"/>
      <c r="O10" s="12" t="str">
        <f>IF(Berechnung!E23=1,Daten!J3,IF(Berechnung!E23=2,Daten!J50,IF(Berechnung!E23=3,Daten!J32,IF(Berechnung!E23=4,Daten!J47,""))))</f>
        <v>300x1800</v>
      </c>
      <c r="P10" s="8" t="str">
        <f t="shared" si="0"/>
        <v>300x1800</v>
      </c>
      <c r="Q10" s="9"/>
    </row>
    <row r="11" spans="1:17" x14ac:dyDescent="0.25">
      <c r="A11">
        <v>8</v>
      </c>
      <c r="B11" s="28" t="s">
        <v>34</v>
      </c>
      <c r="C11" s="34" t="s">
        <v>14</v>
      </c>
      <c r="D11">
        <v>625</v>
      </c>
      <c r="E11">
        <v>625</v>
      </c>
      <c r="F11">
        <v>1200</v>
      </c>
      <c r="G11">
        <v>1250</v>
      </c>
      <c r="H11">
        <v>1200</v>
      </c>
      <c r="I11">
        <v>1250</v>
      </c>
      <c r="J11">
        <v>1800</v>
      </c>
      <c r="K11">
        <v>2500</v>
      </c>
      <c r="L11">
        <v>1200</v>
      </c>
      <c r="M11">
        <v>2500</v>
      </c>
      <c r="N11" s="9"/>
      <c r="O11" s="12" t="str">
        <f>IF(Berechnung!E23=1,Daten!K3,IF(Berechnung!E23=2,Daten!K17,IF(Berechnung!E23=3,Daten!K32,IF(Berechnung!E23=4,Daten!K47,""))))</f>
        <v>300x2500</v>
      </c>
      <c r="P11" s="8" t="str">
        <f t="shared" si="0"/>
        <v>300x2500</v>
      </c>
      <c r="Q11" s="9"/>
    </row>
    <row r="12" spans="1:17" x14ac:dyDescent="0.25">
      <c r="A12">
        <v>9</v>
      </c>
      <c r="B12" s="28" t="s">
        <v>27</v>
      </c>
      <c r="C12" s="34" t="s">
        <v>14</v>
      </c>
      <c r="D12">
        <v>1200</v>
      </c>
      <c r="E12">
        <v>1200</v>
      </c>
      <c r="F12">
        <v>1250</v>
      </c>
      <c r="G12">
        <v>1200</v>
      </c>
      <c r="H12">
        <v>1250</v>
      </c>
      <c r="I12">
        <v>1200</v>
      </c>
      <c r="J12">
        <v>1800</v>
      </c>
      <c r="K12">
        <v>1800</v>
      </c>
      <c r="L12">
        <v>1250</v>
      </c>
      <c r="M12">
        <v>1500</v>
      </c>
      <c r="N12" s="9"/>
      <c r="O12" s="12" t="str">
        <f>IF(Berechnung!E23=1,Daten!L3,IF(Berechnung!E23=2,Daten!L17,IF(Berechnung!E23=3,Daten!L32,IF(Berechnung!E23=4,Daten!L47,""))))</f>
        <v>400x1200</v>
      </c>
      <c r="P12" s="8" t="str">
        <f t="shared" si="0"/>
        <v>400x1200</v>
      </c>
      <c r="Q12" s="9"/>
    </row>
    <row r="13" spans="1:17" ht="15.75" thickBot="1" x14ac:dyDescent="0.3">
      <c r="A13">
        <v>10</v>
      </c>
      <c r="B13" s="28" t="s">
        <v>28</v>
      </c>
      <c r="C13" s="34" t="s">
        <v>14</v>
      </c>
      <c r="D13">
        <v>1250</v>
      </c>
      <c r="E13">
        <v>1250</v>
      </c>
      <c r="F13">
        <v>1200</v>
      </c>
      <c r="G13">
        <v>1250</v>
      </c>
      <c r="H13">
        <v>1200</v>
      </c>
      <c r="I13">
        <v>1250</v>
      </c>
      <c r="J13">
        <v>300</v>
      </c>
      <c r="K13">
        <v>300</v>
      </c>
      <c r="L13">
        <v>1200</v>
      </c>
      <c r="M13">
        <v>400</v>
      </c>
      <c r="N13" s="9"/>
      <c r="O13" s="13" t="str">
        <f>IF(Berechnung!E23=1,Daten!M3,IF(Berechnung!E23=2,Daten!M17,IF(Berechnung!E23=3,Daten!M32,IF(Berechnung!E23=4,Daten!M47,""))))</f>
        <v>400x2500</v>
      </c>
      <c r="P13" s="14" t="str">
        <f t="shared" si="0"/>
        <v>400x2500</v>
      </c>
      <c r="Q13" s="9"/>
    </row>
    <row r="14" spans="1:17" x14ac:dyDescent="0.25">
      <c r="B14" s="28"/>
      <c r="C14" s="34"/>
      <c r="N14" s="9"/>
      <c r="O14" s="9"/>
      <c r="P14" s="9"/>
      <c r="Q14" s="9"/>
    </row>
    <row r="15" spans="1:17" x14ac:dyDescent="0.25">
      <c r="N15" s="9"/>
      <c r="O15" s="9"/>
      <c r="P15" s="9"/>
      <c r="Q15" s="9"/>
    </row>
    <row r="16" spans="1:17" x14ac:dyDescent="0.25">
      <c r="N16" s="9"/>
      <c r="O16" s="9"/>
      <c r="P16" s="9"/>
      <c r="Q16" s="9"/>
    </row>
    <row r="17" spans="1:20" x14ac:dyDescent="0.25">
      <c r="N17" s="9"/>
      <c r="O17" s="9"/>
      <c r="P17" s="9"/>
      <c r="Q17" s="9"/>
    </row>
    <row r="18" spans="1:20" x14ac:dyDescent="0.25">
      <c r="N18" s="9"/>
      <c r="O18" s="9"/>
      <c r="P18" s="9"/>
      <c r="Q18" s="9"/>
    </row>
    <row r="19" spans="1:20" x14ac:dyDescent="0.25">
      <c r="D19">
        <v>1</v>
      </c>
      <c r="E19">
        <v>2</v>
      </c>
      <c r="F19">
        <v>3</v>
      </c>
      <c r="G19">
        <v>4</v>
      </c>
      <c r="M19" s="1"/>
      <c r="N19" s="15"/>
      <c r="O19" s="15"/>
      <c r="P19" s="15"/>
      <c r="Q19" s="15"/>
      <c r="R19" s="1"/>
      <c r="S19" s="1"/>
      <c r="T19" s="1"/>
    </row>
    <row r="20" spans="1:20" ht="23.25" x14ac:dyDescent="0.35">
      <c r="B20" s="4" t="s">
        <v>12</v>
      </c>
      <c r="C20" s="4"/>
      <c r="D20" t="s">
        <v>15</v>
      </c>
      <c r="E20" t="s">
        <v>16</v>
      </c>
      <c r="F20" t="s">
        <v>17</v>
      </c>
      <c r="G20" t="s">
        <v>18</v>
      </c>
      <c r="M20" s="31"/>
      <c r="N20" s="66" t="s">
        <v>6</v>
      </c>
      <c r="O20" s="66"/>
      <c r="P20" s="66"/>
      <c r="Q20" s="66"/>
      <c r="R20" s="31"/>
      <c r="S20" s="31"/>
      <c r="T20" s="1"/>
    </row>
    <row r="21" spans="1:20" ht="18.75" x14ac:dyDescent="0.3">
      <c r="A21">
        <v>1</v>
      </c>
      <c r="B21" s="28" t="s">
        <v>35</v>
      </c>
      <c r="C21" s="34" t="s">
        <v>39</v>
      </c>
      <c r="D21">
        <v>2.78</v>
      </c>
      <c r="E21">
        <v>2.56</v>
      </c>
      <c r="F21">
        <v>1.39</v>
      </c>
      <c r="G21">
        <v>1.28</v>
      </c>
      <c r="M21" s="31"/>
      <c r="N21" s="31"/>
      <c r="O21" s="31"/>
      <c r="P21" s="68" t="s">
        <v>5</v>
      </c>
      <c r="Q21" s="68"/>
      <c r="R21" s="31"/>
      <c r="S21" s="31"/>
      <c r="T21" s="1"/>
    </row>
    <row r="22" spans="1:20" x14ac:dyDescent="0.25">
      <c r="A22">
        <v>2</v>
      </c>
      <c r="B22" s="28" t="s">
        <v>7</v>
      </c>
      <c r="C22" s="34" t="s">
        <v>36</v>
      </c>
      <c r="D22">
        <v>1.67</v>
      </c>
      <c r="E22">
        <v>1.6</v>
      </c>
      <c r="F22">
        <v>1.67</v>
      </c>
      <c r="G22">
        <v>1.6</v>
      </c>
      <c r="M22" s="31"/>
      <c r="N22" s="31"/>
      <c r="O22" s="31"/>
      <c r="P22" s="31"/>
      <c r="Q22" s="31"/>
      <c r="R22" s="31"/>
      <c r="S22" s="31"/>
      <c r="T22" s="1"/>
    </row>
    <row r="23" spans="1:20" x14ac:dyDescent="0.25">
      <c r="A23">
        <v>3</v>
      </c>
      <c r="B23" s="28" t="s">
        <v>26</v>
      </c>
      <c r="C23" s="34" t="s">
        <v>36</v>
      </c>
      <c r="D23" s="5" t="s">
        <v>25</v>
      </c>
      <c r="E23" s="5" t="s">
        <v>25</v>
      </c>
      <c r="F23" s="5" t="s">
        <v>25</v>
      </c>
      <c r="G23" s="5" t="s">
        <v>25</v>
      </c>
      <c r="M23" s="31"/>
      <c r="N23" s="31"/>
      <c r="O23" s="31"/>
      <c r="P23" s="31"/>
      <c r="Q23" s="31"/>
      <c r="R23" s="31"/>
      <c r="S23" s="31"/>
      <c r="T23" s="1"/>
    </row>
    <row r="24" spans="1:20" x14ac:dyDescent="0.25">
      <c r="A24">
        <v>4</v>
      </c>
      <c r="B24" s="28" t="s">
        <v>8</v>
      </c>
      <c r="C24" s="34" t="s">
        <v>36</v>
      </c>
      <c r="D24" s="5">
        <v>1.67</v>
      </c>
      <c r="E24" s="5">
        <v>1.6</v>
      </c>
      <c r="F24" s="6" t="s">
        <v>31</v>
      </c>
      <c r="G24" s="6" t="s">
        <v>32</v>
      </c>
      <c r="M24" s="31"/>
      <c r="N24" s="31"/>
      <c r="P24" s="31"/>
      <c r="Q24" s="31"/>
      <c r="R24" s="31"/>
      <c r="S24" s="31"/>
      <c r="T24" s="1"/>
    </row>
    <row r="25" spans="1:20" x14ac:dyDescent="0.25">
      <c r="A25">
        <v>5</v>
      </c>
      <c r="B25" s="28" t="s">
        <v>4</v>
      </c>
      <c r="C25" s="34" t="s">
        <v>36</v>
      </c>
      <c r="D25">
        <v>0.6</v>
      </c>
      <c r="E25">
        <v>0.6</v>
      </c>
      <c r="F25">
        <v>0.6</v>
      </c>
      <c r="G25">
        <v>0.6</v>
      </c>
      <c r="M25" s="31"/>
      <c r="N25" s="31"/>
      <c r="P25" s="31"/>
      <c r="Q25" s="31"/>
      <c r="R25" s="31"/>
      <c r="S25" s="31"/>
      <c r="T25" s="1"/>
    </row>
    <row r="26" spans="1:20" x14ac:dyDescent="0.25">
      <c r="A26">
        <v>6</v>
      </c>
      <c r="B26" s="28" t="s">
        <v>9</v>
      </c>
      <c r="C26" s="34" t="s">
        <v>39</v>
      </c>
      <c r="D26">
        <v>1.85</v>
      </c>
      <c r="E26">
        <v>1.78</v>
      </c>
      <c r="F26">
        <v>1.85</v>
      </c>
      <c r="G26">
        <v>1.78</v>
      </c>
      <c r="M26" s="31"/>
      <c r="N26" s="31"/>
      <c r="O26" s="31"/>
      <c r="P26" s="31"/>
      <c r="Q26" s="31"/>
      <c r="R26" s="31"/>
      <c r="S26" s="31"/>
      <c r="T26" s="1"/>
    </row>
    <row r="27" spans="1:20" x14ac:dyDescent="0.25">
      <c r="A27">
        <v>7</v>
      </c>
      <c r="B27" s="28" t="s">
        <v>33</v>
      </c>
      <c r="C27" s="34" t="s">
        <v>14</v>
      </c>
      <c r="D27">
        <v>600</v>
      </c>
      <c r="E27">
        <v>625</v>
      </c>
      <c r="F27">
        <v>600</v>
      </c>
      <c r="G27">
        <v>625</v>
      </c>
      <c r="M27" s="31"/>
      <c r="N27" s="31"/>
      <c r="O27" s="29" t="s">
        <v>42</v>
      </c>
      <c r="P27" s="31"/>
      <c r="Q27" s="31"/>
      <c r="R27" s="31"/>
      <c r="S27" s="31"/>
      <c r="T27" s="1"/>
    </row>
    <row r="28" spans="1:20" x14ac:dyDescent="0.25">
      <c r="A28">
        <v>8</v>
      </c>
      <c r="B28" s="28" t="s">
        <v>34</v>
      </c>
      <c r="C28" s="34" t="s">
        <v>14</v>
      </c>
      <c r="D28">
        <v>600</v>
      </c>
      <c r="E28">
        <v>625</v>
      </c>
      <c r="F28">
        <v>1200</v>
      </c>
      <c r="G28">
        <v>1250</v>
      </c>
      <c r="M28" s="31"/>
      <c r="N28" s="31"/>
      <c r="O28" s="31"/>
      <c r="P28" s="31"/>
      <c r="Q28" s="31"/>
      <c r="R28" s="31"/>
      <c r="S28" s="31"/>
      <c r="T28" s="1"/>
    </row>
    <row r="29" spans="1:20" x14ac:dyDescent="0.25">
      <c r="A29">
        <v>9</v>
      </c>
      <c r="B29" s="28" t="s">
        <v>27</v>
      </c>
      <c r="C29" s="34" t="s">
        <v>14</v>
      </c>
      <c r="D29">
        <v>900</v>
      </c>
      <c r="E29">
        <v>900</v>
      </c>
      <c r="F29">
        <v>900</v>
      </c>
      <c r="G29">
        <v>900</v>
      </c>
      <c r="M29" s="31"/>
      <c r="N29" s="31"/>
      <c r="O29" s="31"/>
      <c r="P29" s="31"/>
      <c r="Q29" s="31"/>
      <c r="R29" s="31"/>
      <c r="S29" s="31"/>
      <c r="T29" s="1"/>
    </row>
    <row r="30" spans="1:20" x14ac:dyDescent="0.25">
      <c r="A30">
        <v>10</v>
      </c>
      <c r="B30" s="28" t="s">
        <v>28</v>
      </c>
      <c r="C30" s="34" t="s">
        <v>14</v>
      </c>
      <c r="D30">
        <v>600</v>
      </c>
      <c r="E30">
        <v>625</v>
      </c>
      <c r="F30">
        <v>600</v>
      </c>
      <c r="G30">
        <v>625</v>
      </c>
      <c r="M30" s="31"/>
      <c r="N30" s="31"/>
      <c r="O30" s="31"/>
      <c r="P30" s="31"/>
      <c r="Q30" s="31"/>
      <c r="R30" s="31"/>
      <c r="S30" s="31"/>
      <c r="T30" s="1"/>
    </row>
    <row r="31" spans="1:20" x14ac:dyDescent="0.25">
      <c r="A31" t="s">
        <v>46</v>
      </c>
      <c r="B31" t="s">
        <v>46</v>
      </c>
      <c r="C31" t="s">
        <v>46</v>
      </c>
      <c r="D31" t="s">
        <v>46</v>
      </c>
      <c r="E31" t="s">
        <v>46</v>
      </c>
      <c r="F31" t="s">
        <v>46</v>
      </c>
      <c r="G31" t="s">
        <v>46</v>
      </c>
      <c r="M31" s="32"/>
      <c r="N31" s="32"/>
      <c r="O31" s="32"/>
      <c r="P31" s="32"/>
      <c r="Q31" s="32"/>
      <c r="R31" s="32"/>
      <c r="S31" s="31"/>
      <c r="T31" s="1"/>
    </row>
    <row r="32" spans="1:20" x14ac:dyDescent="0.25">
      <c r="M32" s="32"/>
      <c r="N32" s="32"/>
      <c r="O32" s="32"/>
      <c r="P32" s="32"/>
      <c r="Q32" s="32"/>
      <c r="R32" s="32"/>
      <c r="S32" s="31"/>
      <c r="T32" s="1"/>
    </row>
    <row r="33" spans="1:20" x14ac:dyDescent="0.25">
      <c r="M33" s="33" t="s">
        <v>3</v>
      </c>
      <c r="N33" s="67" t="s">
        <v>0</v>
      </c>
      <c r="O33" s="67"/>
      <c r="P33" s="33" t="s">
        <v>1</v>
      </c>
      <c r="Q33" s="33" t="s">
        <v>2</v>
      </c>
      <c r="R33" s="32"/>
      <c r="S33" s="31"/>
      <c r="T33" s="1"/>
    </row>
    <row r="34" spans="1:20" x14ac:dyDescent="0.25">
      <c r="D34">
        <v>1</v>
      </c>
      <c r="E34">
        <v>2</v>
      </c>
      <c r="F34">
        <v>3</v>
      </c>
      <c r="G34">
        <v>4</v>
      </c>
      <c r="M34" s="32"/>
      <c r="N34" s="32"/>
      <c r="O34" s="32"/>
      <c r="P34" s="32"/>
      <c r="Q34" s="34"/>
      <c r="R34" s="32"/>
      <c r="S34" s="31"/>
      <c r="T34" s="1"/>
    </row>
    <row r="35" spans="1:20" x14ac:dyDescent="0.25">
      <c r="B35" s="4" t="s">
        <v>13</v>
      </c>
      <c r="C35" s="4"/>
      <c r="D35" t="s">
        <v>15</v>
      </c>
      <c r="E35" t="s">
        <v>16</v>
      </c>
      <c r="F35" t="s">
        <v>17</v>
      </c>
      <c r="G35" t="s">
        <v>18</v>
      </c>
      <c r="M35" s="32"/>
      <c r="N35" s="32"/>
      <c r="O35" s="32"/>
      <c r="P35" s="32"/>
      <c r="Q35" s="34"/>
      <c r="R35" s="32"/>
      <c r="S35" s="31"/>
      <c r="T35" s="1"/>
    </row>
    <row r="36" spans="1:20" x14ac:dyDescent="0.25">
      <c r="A36">
        <v>1</v>
      </c>
      <c r="B36" s="28" t="s">
        <v>30</v>
      </c>
      <c r="C36" s="34" t="s">
        <v>39</v>
      </c>
      <c r="D36">
        <v>2.78</v>
      </c>
      <c r="E36">
        <v>2.56</v>
      </c>
      <c r="F36">
        <v>1.39</v>
      </c>
      <c r="G36">
        <v>1.28</v>
      </c>
      <c r="M36" s="32"/>
      <c r="N36" s="32"/>
      <c r="O36" s="32"/>
      <c r="P36" s="32"/>
      <c r="Q36" s="34"/>
      <c r="R36" s="32"/>
      <c r="S36" s="31"/>
      <c r="T36" s="1"/>
    </row>
    <row r="37" spans="1:20" x14ac:dyDescent="0.25">
      <c r="A37">
        <v>2</v>
      </c>
      <c r="B37" s="28" t="s">
        <v>7</v>
      </c>
      <c r="C37" s="34" t="s">
        <v>36</v>
      </c>
      <c r="D37">
        <v>1.67</v>
      </c>
      <c r="E37">
        <v>1.6</v>
      </c>
      <c r="F37">
        <v>1.67</v>
      </c>
      <c r="G37">
        <v>1.6</v>
      </c>
      <c r="M37" s="32"/>
      <c r="N37" s="32"/>
      <c r="O37" s="32"/>
      <c r="P37" s="32"/>
      <c r="Q37" s="34"/>
      <c r="R37" s="32"/>
      <c r="S37" s="31"/>
      <c r="T37" s="1"/>
    </row>
    <row r="38" spans="1:20" x14ac:dyDescent="0.25">
      <c r="A38">
        <v>3</v>
      </c>
      <c r="B38" s="28" t="s">
        <v>26</v>
      </c>
      <c r="C38" s="34" t="s">
        <v>36</v>
      </c>
      <c r="D38" s="5" t="s">
        <v>25</v>
      </c>
      <c r="E38" s="5" t="s">
        <v>25</v>
      </c>
      <c r="F38" s="5" t="s">
        <v>25</v>
      </c>
      <c r="G38" s="5" t="s">
        <v>25</v>
      </c>
      <c r="M38" s="32"/>
      <c r="N38" s="32"/>
      <c r="O38" s="32"/>
      <c r="P38" s="32"/>
      <c r="Q38" s="34"/>
      <c r="R38" s="32"/>
      <c r="S38" s="31"/>
      <c r="T38" s="1"/>
    </row>
    <row r="39" spans="1:20" x14ac:dyDescent="0.25">
      <c r="A39">
        <v>4</v>
      </c>
      <c r="B39" s="28" t="s">
        <v>8</v>
      </c>
      <c r="C39" s="34" t="s">
        <v>36</v>
      </c>
      <c r="D39" s="5">
        <v>1.67</v>
      </c>
      <c r="E39" s="5">
        <v>1.6</v>
      </c>
      <c r="F39" s="6" t="s">
        <v>31</v>
      </c>
      <c r="G39" s="6" t="s">
        <v>32</v>
      </c>
      <c r="M39" s="32"/>
      <c r="N39" s="32"/>
      <c r="O39" s="32"/>
      <c r="P39" s="32"/>
      <c r="Q39" s="34"/>
      <c r="R39" s="32"/>
      <c r="S39" s="31"/>
      <c r="T39" s="1"/>
    </row>
    <row r="40" spans="1:20" x14ac:dyDescent="0.25">
      <c r="A40">
        <v>5</v>
      </c>
      <c r="B40" s="28" t="s">
        <v>4</v>
      </c>
      <c r="C40" s="34" t="s">
        <v>36</v>
      </c>
      <c r="D40">
        <v>0.6</v>
      </c>
      <c r="E40">
        <v>0.6</v>
      </c>
      <c r="F40">
        <v>0.6</v>
      </c>
      <c r="G40">
        <v>0.6</v>
      </c>
      <c r="M40" s="32"/>
      <c r="N40" s="32"/>
      <c r="O40" s="32"/>
      <c r="P40" s="32"/>
      <c r="Q40" s="34"/>
      <c r="R40" s="32"/>
      <c r="S40" s="31"/>
      <c r="T40" s="1"/>
    </row>
    <row r="41" spans="1:20" x14ac:dyDescent="0.25">
      <c r="A41">
        <v>6</v>
      </c>
      <c r="B41" s="28" t="s">
        <v>9</v>
      </c>
      <c r="C41" s="34" t="s">
        <v>39</v>
      </c>
      <c r="D41">
        <v>1.85</v>
      </c>
      <c r="E41">
        <v>1.78</v>
      </c>
      <c r="F41">
        <v>1.85</v>
      </c>
      <c r="G41">
        <v>1.78</v>
      </c>
      <c r="M41" s="32"/>
      <c r="N41" s="32"/>
      <c r="O41" s="32"/>
      <c r="P41" s="32"/>
      <c r="Q41" s="34"/>
      <c r="R41" s="32"/>
      <c r="S41" s="31"/>
      <c r="T41" s="1"/>
    </row>
    <row r="42" spans="1:20" x14ac:dyDescent="0.25">
      <c r="A42">
        <v>7</v>
      </c>
      <c r="B42" s="28" t="s">
        <v>33</v>
      </c>
      <c r="C42" s="34" t="s">
        <v>14</v>
      </c>
      <c r="D42">
        <v>600</v>
      </c>
      <c r="E42">
        <v>625</v>
      </c>
      <c r="F42">
        <v>600</v>
      </c>
      <c r="G42">
        <v>625</v>
      </c>
      <c r="M42" s="32"/>
      <c r="N42" s="32"/>
      <c r="O42" s="32"/>
      <c r="P42" s="32"/>
      <c r="Q42" s="34"/>
      <c r="R42" s="32"/>
      <c r="S42" s="31"/>
      <c r="T42" s="1"/>
    </row>
    <row r="43" spans="1:20" x14ac:dyDescent="0.25">
      <c r="A43">
        <v>8</v>
      </c>
      <c r="B43" s="28" t="s">
        <v>34</v>
      </c>
      <c r="C43" s="34" t="s">
        <v>14</v>
      </c>
      <c r="D43">
        <v>600</v>
      </c>
      <c r="E43">
        <v>625</v>
      </c>
      <c r="F43">
        <v>1200</v>
      </c>
      <c r="G43">
        <v>1250</v>
      </c>
      <c r="M43" s="32"/>
      <c r="N43" s="32"/>
      <c r="O43" s="32"/>
      <c r="P43" s="32"/>
      <c r="Q43" s="34"/>
      <c r="R43" s="32"/>
      <c r="S43" s="31"/>
      <c r="T43" s="1"/>
    </row>
    <row r="44" spans="1:20" x14ac:dyDescent="0.25">
      <c r="A44">
        <v>9</v>
      </c>
      <c r="B44" s="28" t="s">
        <v>27</v>
      </c>
      <c r="C44" s="34" t="s">
        <v>14</v>
      </c>
      <c r="D44">
        <v>900</v>
      </c>
      <c r="E44">
        <v>900</v>
      </c>
      <c r="F44">
        <v>900</v>
      </c>
      <c r="G44">
        <v>900</v>
      </c>
      <c r="M44" s="32"/>
      <c r="N44" s="32"/>
      <c r="O44" s="32"/>
      <c r="P44" s="32"/>
      <c r="Q44" s="34"/>
      <c r="R44" s="32"/>
      <c r="S44" s="31"/>
      <c r="T44" s="1"/>
    </row>
    <row r="45" spans="1:20" x14ac:dyDescent="0.25">
      <c r="A45">
        <v>10</v>
      </c>
      <c r="B45" s="28" t="s">
        <v>28</v>
      </c>
      <c r="C45" s="34" t="s">
        <v>14</v>
      </c>
      <c r="D45">
        <v>600</v>
      </c>
      <c r="E45">
        <v>625</v>
      </c>
      <c r="F45">
        <v>600</v>
      </c>
      <c r="G45">
        <v>625</v>
      </c>
      <c r="M45" s="30" t="s">
        <v>40</v>
      </c>
      <c r="N45" s="32"/>
      <c r="O45" s="32"/>
      <c r="P45" s="32"/>
      <c r="Q45" s="32"/>
      <c r="R45" s="32"/>
      <c r="S45" s="31"/>
      <c r="T45" s="1"/>
    </row>
    <row r="46" spans="1:20" x14ac:dyDescent="0.25">
      <c r="A46" s="34" t="s">
        <v>46</v>
      </c>
      <c r="B46" s="34" t="s">
        <v>46</v>
      </c>
      <c r="C46" s="34" t="s">
        <v>46</v>
      </c>
      <c r="D46" s="34" t="s">
        <v>46</v>
      </c>
      <c r="E46" s="34" t="s">
        <v>46</v>
      </c>
      <c r="F46" s="34" t="s">
        <v>46</v>
      </c>
      <c r="G46" s="34" t="s">
        <v>46</v>
      </c>
      <c r="M46" s="30" t="s">
        <v>41</v>
      </c>
      <c r="N46" s="32"/>
      <c r="O46" s="32"/>
      <c r="P46" s="32"/>
      <c r="Q46" s="32"/>
      <c r="R46" s="32"/>
      <c r="S46" s="31"/>
      <c r="T46" s="1"/>
    </row>
    <row r="47" spans="1:20" x14ac:dyDescent="0.25">
      <c r="M47" s="32"/>
      <c r="N47" s="32"/>
      <c r="O47" s="32"/>
      <c r="P47" s="32"/>
      <c r="Q47" s="32"/>
      <c r="R47" s="32"/>
      <c r="S47" s="31"/>
      <c r="T47" s="1"/>
    </row>
    <row r="48" spans="1:20" x14ac:dyDescent="0.25">
      <c r="M48" s="31"/>
      <c r="N48" s="31"/>
      <c r="O48" s="31"/>
      <c r="P48" s="31"/>
      <c r="Q48" s="31"/>
      <c r="R48" s="31"/>
      <c r="S48" s="35" t="s">
        <v>47</v>
      </c>
      <c r="T48" s="1"/>
    </row>
    <row r="50" spans="1:9" x14ac:dyDescent="0.25">
      <c r="D50">
        <v>1</v>
      </c>
      <c r="E50">
        <v>2</v>
      </c>
      <c r="F50">
        <v>3</v>
      </c>
      <c r="G50">
        <v>4</v>
      </c>
      <c r="H50">
        <v>5</v>
      </c>
      <c r="I50">
        <v>6</v>
      </c>
    </row>
    <row r="51" spans="1:9" x14ac:dyDescent="0.25">
      <c r="B51" s="4" t="s">
        <v>11</v>
      </c>
      <c r="C51" s="4"/>
      <c r="D51" t="s">
        <v>15</v>
      </c>
      <c r="E51" t="s">
        <v>16</v>
      </c>
      <c r="F51" t="s">
        <v>17</v>
      </c>
      <c r="G51" t="s">
        <v>18</v>
      </c>
      <c r="H51" t="s">
        <v>20</v>
      </c>
      <c r="I51" t="s">
        <v>19</v>
      </c>
    </row>
    <row r="52" spans="1:9" x14ac:dyDescent="0.25">
      <c r="A52">
        <v>1</v>
      </c>
      <c r="B52" s="28" t="s">
        <v>29</v>
      </c>
      <c r="C52" s="34" t="s">
        <v>39</v>
      </c>
      <c r="D52">
        <v>2.78</v>
      </c>
      <c r="E52">
        <v>2.56</v>
      </c>
      <c r="F52">
        <v>1.39</v>
      </c>
      <c r="G52">
        <v>1.28</v>
      </c>
      <c r="H52">
        <v>2.78</v>
      </c>
      <c r="I52">
        <v>2.56</v>
      </c>
    </row>
    <row r="53" spans="1:9" x14ac:dyDescent="0.25">
      <c r="A53">
        <v>2</v>
      </c>
      <c r="B53" s="28" t="s">
        <v>7</v>
      </c>
      <c r="C53" s="34" t="s">
        <v>36</v>
      </c>
      <c r="D53">
        <v>0.84</v>
      </c>
      <c r="E53">
        <v>0.8</v>
      </c>
      <c r="F53">
        <v>0.84</v>
      </c>
      <c r="G53">
        <v>0.8</v>
      </c>
      <c r="H53">
        <v>0.84</v>
      </c>
      <c r="I53">
        <v>0.8</v>
      </c>
    </row>
    <row r="54" spans="1:9" x14ac:dyDescent="0.25">
      <c r="A54">
        <v>3</v>
      </c>
      <c r="B54" s="28" t="s">
        <v>26</v>
      </c>
      <c r="C54" s="34" t="s">
        <v>36</v>
      </c>
      <c r="D54">
        <v>1.67</v>
      </c>
      <c r="E54">
        <v>1.6</v>
      </c>
      <c r="F54">
        <v>1.67</v>
      </c>
      <c r="G54">
        <v>1.6</v>
      </c>
      <c r="H54">
        <v>3.34</v>
      </c>
      <c r="I54">
        <v>3.2</v>
      </c>
    </row>
    <row r="55" spans="1:9" x14ac:dyDescent="0.25">
      <c r="A55">
        <v>4</v>
      </c>
      <c r="B55" s="28" t="s">
        <v>8</v>
      </c>
      <c r="C55" s="34" t="s">
        <v>36</v>
      </c>
      <c r="D55">
        <v>0.84</v>
      </c>
      <c r="E55">
        <v>0.8</v>
      </c>
      <c r="F55" s="2" t="s">
        <v>25</v>
      </c>
      <c r="G55" s="2" t="s">
        <v>25</v>
      </c>
      <c r="H55" s="2" t="s">
        <v>25</v>
      </c>
      <c r="I55" s="2" t="s">
        <v>25</v>
      </c>
    </row>
    <row r="56" spans="1:9" x14ac:dyDescent="0.25">
      <c r="A56">
        <v>5</v>
      </c>
      <c r="B56" s="28" t="s">
        <v>4</v>
      </c>
      <c r="C56" s="34" t="s">
        <v>36</v>
      </c>
      <c r="D56">
        <v>0.6</v>
      </c>
      <c r="E56">
        <v>0.6</v>
      </c>
      <c r="F56">
        <v>0.6</v>
      </c>
      <c r="G56">
        <v>0.6</v>
      </c>
      <c r="H56">
        <v>0.6</v>
      </c>
      <c r="I56">
        <v>0.6</v>
      </c>
    </row>
    <row r="57" spans="1:9" x14ac:dyDescent="0.25">
      <c r="A57">
        <v>6</v>
      </c>
      <c r="B57" s="28" t="s">
        <v>9</v>
      </c>
      <c r="C57" s="34" t="s">
        <v>39</v>
      </c>
      <c r="D57">
        <v>0.67</v>
      </c>
      <c r="E57">
        <v>0.67</v>
      </c>
      <c r="F57">
        <v>0.67</v>
      </c>
      <c r="G57">
        <v>0.67</v>
      </c>
      <c r="H57">
        <v>0.67</v>
      </c>
      <c r="I57">
        <v>0.67</v>
      </c>
    </row>
    <row r="58" spans="1:9" x14ac:dyDescent="0.25">
      <c r="A58">
        <v>7</v>
      </c>
      <c r="B58" s="28" t="s">
        <v>33</v>
      </c>
      <c r="C58" s="34" t="s">
        <v>14</v>
      </c>
      <c r="D58">
        <v>600</v>
      </c>
      <c r="E58">
        <v>625</v>
      </c>
      <c r="F58">
        <v>600</v>
      </c>
      <c r="G58">
        <v>625</v>
      </c>
      <c r="H58">
        <v>300</v>
      </c>
      <c r="I58">
        <v>312.5</v>
      </c>
    </row>
    <row r="59" spans="1:9" x14ac:dyDescent="0.25">
      <c r="A59">
        <v>8</v>
      </c>
      <c r="B59" s="28" t="s">
        <v>34</v>
      </c>
      <c r="C59" s="34" t="s">
        <v>14</v>
      </c>
      <c r="D59">
        <v>600</v>
      </c>
      <c r="E59">
        <v>625</v>
      </c>
      <c r="F59">
        <v>1200</v>
      </c>
      <c r="G59">
        <v>1250</v>
      </c>
      <c r="H59">
        <v>1200</v>
      </c>
      <c r="I59">
        <v>1250</v>
      </c>
    </row>
    <row r="60" spans="1:9" x14ac:dyDescent="0.25">
      <c r="A60">
        <v>9</v>
      </c>
      <c r="B60" s="28" t="s">
        <v>27</v>
      </c>
      <c r="C60" s="34" t="s">
        <v>14</v>
      </c>
      <c r="D60">
        <v>1250</v>
      </c>
      <c r="E60">
        <v>1200</v>
      </c>
      <c r="F60">
        <v>1250</v>
      </c>
      <c r="G60">
        <v>1200</v>
      </c>
      <c r="H60">
        <v>1250</v>
      </c>
      <c r="I60">
        <v>1200</v>
      </c>
    </row>
    <row r="61" spans="1:9" x14ac:dyDescent="0.25">
      <c r="A61">
        <v>10</v>
      </c>
      <c r="B61" s="28" t="s">
        <v>28</v>
      </c>
      <c r="C61" s="34" t="s">
        <v>14</v>
      </c>
      <c r="D61">
        <v>1200</v>
      </c>
      <c r="E61">
        <v>1250</v>
      </c>
      <c r="F61">
        <v>1200</v>
      </c>
      <c r="G61">
        <v>1250</v>
      </c>
      <c r="H61">
        <v>1200</v>
      </c>
      <c r="I61">
        <v>1250</v>
      </c>
    </row>
  </sheetData>
  <mergeCells count="3">
    <mergeCell ref="N20:Q20"/>
    <mergeCell ref="N33:O33"/>
    <mergeCell ref="P21:Q21"/>
  </mergeCells>
  <pageMargins left="0.7" right="0.7" top="0.78740157499999996" bottom="0.78740157499999996" header="0.3" footer="0.3"/>
  <pageSetup paperSize="9" orientation="portrait" r:id="rId1"/>
  <ignoredErrors>
    <ignoredError sqref="F24:G24 F39:G3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3"/>
  <sheetViews>
    <sheetView showGridLines="0" zoomScale="90" zoomScaleNormal="90" workbookViewId="0">
      <selection activeCell="I2" sqref="I2"/>
    </sheetView>
  </sheetViews>
  <sheetFormatPr baseColWidth="10" defaultRowHeight="15" x14ac:dyDescent="0.25"/>
  <cols>
    <col min="1" max="1" width="7" customWidth="1"/>
    <col min="2" max="2" width="65" customWidth="1"/>
  </cols>
  <sheetData>
    <row r="1" spans="1:1" ht="262.5" customHeight="1" x14ac:dyDescent="0.25">
      <c r="A1">
        <v>1</v>
      </c>
    </row>
    <row r="2" spans="1:1" ht="240.75" customHeight="1" x14ac:dyDescent="0.25">
      <c r="A2">
        <v>2</v>
      </c>
    </row>
    <row r="3" spans="1:1" ht="225" customHeight="1" x14ac:dyDescent="0.25">
      <c r="A3">
        <v>3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G43"/>
  <sheetViews>
    <sheetView workbookViewId="0">
      <selection activeCell="A7" sqref="A7"/>
    </sheetView>
  </sheetViews>
  <sheetFormatPr baseColWidth="10" defaultRowHeight="15" x14ac:dyDescent="0.25"/>
  <cols>
    <col min="1" max="1" width="12.85546875" style="70" customWidth="1"/>
    <col min="2" max="2" width="66.42578125" style="70" customWidth="1"/>
    <col min="3" max="3" width="81.42578125" style="70" customWidth="1"/>
    <col min="4" max="16384" width="11.42578125" style="70"/>
  </cols>
  <sheetData>
    <row r="1" spans="1:7" ht="36.75" customHeight="1" x14ac:dyDescent="0.25"/>
    <row r="2" spans="1:7" x14ac:dyDescent="0.25">
      <c r="A2" s="70" t="s">
        <v>53</v>
      </c>
      <c r="B2" s="71" t="s">
        <v>54</v>
      </c>
      <c r="C2" s="71" t="s">
        <v>92</v>
      </c>
    </row>
    <row r="3" spans="1:7" x14ac:dyDescent="0.25">
      <c r="B3" s="71"/>
      <c r="C3" s="71"/>
      <c r="G3" s="72">
        <v>1</v>
      </c>
    </row>
    <row r="4" spans="1:7" s="77" customFormat="1" x14ac:dyDescent="0.25">
      <c r="A4" t="s">
        <v>87</v>
      </c>
      <c r="B4" s="74" t="s">
        <v>6</v>
      </c>
      <c r="C4" s="75" t="s">
        <v>63</v>
      </c>
      <c r="D4" s="76"/>
      <c r="E4" s="76"/>
      <c r="G4" s="74">
        <v>2</v>
      </c>
    </row>
    <row r="5" spans="1:7" s="77" customFormat="1" x14ac:dyDescent="0.25">
      <c r="A5" s="73" t="s">
        <v>54</v>
      </c>
      <c r="B5" s="73" t="s">
        <v>5</v>
      </c>
      <c r="C5" s="73" t="s">
        <v>64</v>
      </c>
      <c r="G5" s="73">
        <v>3</v>
      </c>
    </row>
    <row r="6" spans="1:7" s="77" customFormat="1" x14ac:dyDescent="0.25">
      <c r="A6" s="73" t="s">
        <v>92</v>
      </c>
      <c r="B6" s="73" t="s">
        <v>45</v>
      </c>
      <c r="C6" s="74" t="s">
        <v>88</v>
      </c>
      <c r="D6" s="78"/>
      <c r="E6" s="79"/>
      <c r="G6" s="74">
        <v>4</v>
      </c>
    </row>
    <row r="7" spans="1:7" s="77" customFormat="1" x14ac:dyDescent="0.25">
      <c r="A7" s="73"/>
      <c r="B7" s="73" t="s">
        <v>43</v>
      </c>
      <c r="C7" s="74" t="s">
        <v>89</v>
      </c>
      <c r="D7" s="80"/>
      <c r="E7" s="81"/>
      <c r="G7" s="72">
        <v>5</v>
      </c>
    </row>
    <row r="8" spans="1:7" s="77" customFormat="1" x14ac:dyDescent="0.25">
      <c r="A8" s="73"/>
      <c r="B8" s="73" t="s">
        <v>42</v>
      </c>
      <c r="C8" s="74" t="s">
        <v>90</v>
      </c>
      <c r="D8" s="80"/>
      <c r="E8" s="81"/>
      <c r="G8" s="74">
        <v>6</v>
      </c>
    </row>
    <row r="9" spans="1:7" s="77" customFormat="1" x14ac:dyDescent="0.25">
      <c r="A9" s="73"/>
      <c r="B9" s="73" t="s">
        <v>56</v>
      </c>
      <c r="C9" s="74" t="s">
        <v>67</v>
      </c>
      <c r="D9" s="80"/>
      <c r="E9" s="81"/>
      <c r="G9" s="73">
        <v>7</v>
      </c>
    </row>
    <row r="10" spans="1:7" s="77" customFormat="1" x14ac:dyDescent="0.25">
      <c r="A10" s="73"/>
      <c r="B10" s="73" t="s">
        <v>55</v>
      </c>
      <c r="C10" s="74" t="s">
        <v>68</v>
      </c>
      <c r="D10" s="80"/>
      <c r="E10" s="81"/>
      <c r="G10" s="74">
        <v>8</v>
      </c>
    </row>
    <row r="11" spans="1:7" s="77" customFormat="1" x14ac:dyDescent="0.25">
      <c r="A11" s="73"/>
      <c r="B11" s="74" t="s">
        <v>3</v>
      </c>
      <c r="C11" s="74" t="s">
        <v>3</v>
      </c>
      <c r="G11" s="72">
        <v>9</v>
      </c>
    </row>
    <row r="12" spans="1:7" s="77" customFormat="1" x14ac:dyDescent="0.25">
      <c r="A12" s="73"/>
      <c r="B12" s="74" t="s">
        <v>0</v>
      </c>
      <c r="C12" s="74" t="s">
        <v>69</v>
      </c>
      <c r="G12" s="74">
        <v>10</v>
      </c>
    </row>
    <row r="13" spans="1:7" s="77" customFormat="1" x14ac:dyDescent="0.25">
      <c r="A13" s="73"/>
      <c r="B13" s="74" t="s">
        <v>1</v>
      </c>
      <c r="C13" s="74" t="s">
        <v>70</v>
      </c>
      <c r="G13" s="73">
        <v>11</v>
      </c>
    </row>
    <row r="14" spans="1:7" s="77" customFormat="1" x14ac:dyDescent="0.25">
      <c r="A14" s="73"/>
      <c r="B14" s="74" t="s">
        <v>57</v>
      </c>
      <c r="C14" s="75" t="s">
        <v>71</v>
      </c>
      <c r="G14" s="74">
        <v>12</v>
      </c>
    </row>
    <row r="15" spans="1:7" s="77" customFormat="1" x14ac:dyDescent="0.25">
      <c r="A15" s="73"/>
      <c r="B15" s="74" t="s">
        <v>44</v>
      </c>
      <c r="C15" s="75" t="s">
        <v>72</v>
      </c>
      <c r="G15" s="72">
        <v>13</v>
      </c>
    </row>
    <row r="16" spans="1:7" s="77" customFormat="1" x14ac:dyDescent="0.25">
      <c r="A16" s="73"/>
      <c r="B16" s="74" t="s">
        <v>49</v>
      </c>
      <c r="C16" s="75" t="s">
        <v>73</v>
      </c>
      <c r="G16" s="74">
        <v>14</v>
      </c>
    </row>
    <row r="17" spans="1:7" s="77" customFormat="1" x14ac:dyDescent="0.25">
      <c r="A17" s="73"/>
      <c r="B17" s="74" t="s">
        <v>50</v>
      </c>
      <c r="C17" s="75" t="s">
        <v>74</v>
      </c>
      <c r="G17" s="73">
        <v>15</v>
      </c>
    </row>
    <row r="18" spans="1:7" s="77" customFormat="1" x14ac:dyDescent="0.25">
      <c r="A18" s="73"/>
      <c r="B18" s="74" t="s">
        <v>51</v>
      </c>
      <c r="C18" s="75" t="s">
        <v>75</v>
      </c>
      <c r="G18" s="74">
        <v>16</v>
      </c>
    </row>
    <row r="19" spans="1:7" s="77" customFormat="1" x14ac:dyDescent="0.25">
      <c r="A19" s="73"/>
      <c r="B19" s="74" t="s">
        <v>52</v>
      </c>
      <c r="C19" s="75" t="s">
        <v>76</v>
      </c>
      <c r="G19" s="72">
        <v>17</v>
      </c>
    </row>
    <row r="20" spans="1:7" s="77" customFormat="1" x14ac:dyDescent="0.25">
      <c r="A20" s="73"/>
      <c r="B20" s="74" t="s">
        <v>9</v>
      </c>
      <c r="C20" s="75" t="s">
        <v>77</v>
      </c>
      <c r="G20" s="74">
        <v>18</v>
      </c>
    </row>
    <row r="21" spans="1:7" s="77" customFormat="1" x14ac:dyDescent="0.25">
      <c r="A21" s="73"/>
      <c r="B21" s="74" t="s">
        <v>33</v>
      </c>
      <c r="C21" s="75" t="s">
        <v>78</v>
      </c>
      <c r="G21" s="73">
        <v>19</v>
      </c>
    </row>
    <row r="22" spans="1:7" s="77" customFormat="1" x14ac:dyDescent="0.25">
      <c r="A22" s="73"/>
      <c r="B22" s="74" t="s">
        <v>34</v>
      </c>
      <c r="C22" s="75" t="s">
        <v>79</v>
      </c>
      <c r="G22" s="74">
        <v>20</v>
      </c>
    </row>
    <row r="23" spans="1:7" s="77" customFormat="1" x14ac:dyDescent="0.25">
      <c r="A23" s="73"/>
      <c r="B23" s="74" t="s">
        <v>27</v>
      </c>
      <c r="C23" s="75" t="s">
        <v>80</v>
      </c>
      <c r="G23" s="72">
        <v>21</v>
      </c>
    </row>
    <row r="24" spans="1:7" s="77" customFormat="1" x14ac:dyDescent="0.25">
      <c r="A24" s="73"/>
      <c r="B24" s="74" t="s">
        <v>28</v>
      </c>
      <c r="C24" s="75" t="s">
        <v>81</v>
      </c>
      <c r="G24" s="74">
        <v>22</v>
      </c>
    </row>
    <row r="25" spans="1:7" s="77" customFormat="1" x14ac:dyDescent="0.25">
      <c r="A25" s="73"/>
      <c r="B25" s="74" t="s">
        <v>39</v>
      </c>
      <c r="C25" s="74" t="s">
        <v>58</v>
      </c>
      <c r="G25" s="73">
        <v>23</v>
      </c>
    </row>
    <row r="26" spans="1:7" s="77" customFormat="1" x14ac:dyDescent="0.25">
      <c r="A26" s="73"/>
      <c r="B26" s="74" t="s">
        <v>36</v>
      </c>
      <c r="C26" s="74" t="s">
        <v>59</v>
      </c>
      <c r="G26" s="74">
        <v>24</v>
      </c>
    </row>
    <row r="27" spans="1:7" s="77" customFormat="1" x14ac:dyDescent="0.25">
      <c r="A27" s="73"/>
      <c r="B27" s="73" t="s">
        <v>62</v>
      </c>
      <c r="C27" s="73" t="s">
        <v>82</v>
      </c>
      <c r="G27" s="72">
        <v>25</v>
      </c>
    </row>
    <row r="28" spans="1:7" s="77" customFormat="1" x14ac:dyDescent="0.25">
      <c r="A28" s="73"/>
      <c r="B28" s="73" t="s">
        <v>61</v>
      </c>
      <c r="C28" s="73" t="s">
        <v>83</v>
      </c>
      <c r="G28" s="74">
        <v>26</v>
      </c>
    </row>
    <row r="29" spans="1:7" s="77" customFormat="1" x14ac:dyDescent="0.25">
      <c r="A29" s="73"/>
      <c r="B29" s="73" t="s">
        <v>47</v>
      </c>
      <c r="C29" s="73" t="s">
        <v>84</v>
      </c>
      <c r="G29" s="73">
        <v>27</v>
      </c>
    </row>
    <row r="30" spans="1:7" s="77" customFormat="1" x14ac:dyDescent="0.25">
      <c r="A30" s="73"/>
      <c r="B30" s="73" t="s">
        <v>60</v>
      </c>
      <c r="C30" s="73" t="s">
        <v>85</v>
      </c>
      <c r="G30" s="74">
        <v>28</v>
      </c>
    </row>
    <row r="31" spans="1:7" s="77" customFormat="1" x14ac:dyDescent="0.25">
      <c r="A31" s="73"/>
      <c r="B31" s="73" t="s">
        <v>47</v>
      </c>
      <c r="C31" s="73" t="s">
        <v>91</v>
      </c>
      <c r="G31" s="72">
        <v>29</v>
      </c>
    </row>
    <row r="32" spans="1:7" s="77" customFormat="1" x14ac:dyDescent="0.25">
      <c r="A32" s="73"/>
      <c r="B32" s="74" t="s">
        <v>40</v>
      </c>
      <c r="C32" s="74" t="s">
        <v>65</v>
      </c>
      <c r="G32" s="74">
        <v>30</v>
      </c>
    </row>
    <row r="33" spans="1:7" x14ac:dyDescent="0.25">
      <c r="A33" s="72"/>
      <c r="B33" s="74" t="s">
        <v>41</v>
      </c>
      <c r="C33" s="74" t="s">
        <v>66</v>
      </c>
      <c r="G33" s="73">
        <v>31</v>
      </c>
    </row>
    <row r="34" spans="1:7" x14ac:dyDescent="0.25">
      <c r="A34" s="72"/>
      <c r="B34" s="74"/>
      <c r="C34" s="74"/>
      <c r="G34" s="74">
        <v>32</v>
      </c>
    </row>
    <row r="35" spans="1:7" x14ac:dyDescent="0.25">
      <c r="A35" s="72"/>
      <c r="B35" s="74"/>
      <c r="C35" s="74"/>
      <c r="G35" s="72"/>
    </row>
    <row r="36" spans="1:7" x14ac:dyDescent="0.25">
      <c r="A36" s="72"/>
      <c r="B36" s="72"/>
      <c r="C36" s="72"/>
      <c r="G36" s="82"/>
    </row>
    <row r="37" spans="1:7" x14ac:dyDescent="0.25">
      <c r="B37" s="82"/>
      <c r="C37" s="82"/>
      <c r="G37" s="82"/>
    </row>
    <row r="38" spans="1:7" x14ac:dyDescent="0.25">
      <c r="B38" s="82"/>
      <c r="C38" s="82"/>
      <c r="G38" s="82"/>
    </row>
    <row r="39" spans="1:7" x14ac:dyDescent="0.25">
      <c r="B39" s="82"/>
      <c r="C39" s="82"/>
      <c r="G39" s="82"/>
    </row>
    <row r="40" spans="1:7" ht="31.5" customHeight="1" x14ac:dyDescent="0.25">
      <c r="A40" s="70">
        <v>1</v>
      </c>
      <c r="B40" s="82"/>
      <c r="C40" s="82"/>
      <c r="G40" s="82"/>
    </row>
    <row r="41" spans="1:7" ht="31.5" customHeight="1" x14ac:dyDescent="0.25">
      <c r="A41" s="70">
        <v>2</v>
      </c>
      <c r="B41" s="82"/>
      <c r="C41" s="82"/>
      <c r="G41" s="82"/>
    </row>
    <row r="42" spans="1:7" x14ac:dyDescent="0.25">
      <c r="B42" s="82"/>
      <c r="C42" s="82"/>
      <c r="G42" s="82"/>
    </row>
    <row r="43" spans="1:7" x14ac:dyDescent="0.25">
      <c r="B43" s="82"/>
      <c r="C43" s="82"/>
      <c r="G43" s="82"/>
    </row>
  </sheetData>
  <pageMargins left="0.7" right="0.7" top="0.78740157499999996" bottom="0.78740157499999996" header="0.3" footer="0.3"/>
  <pageSetup paperSize="9" orientation="portrait" verticalDpi="0" r:id="rId1"/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Berechnung</vt:lpstr>
      <vt:lpstr>Berechnung!Druckbereich</vt:lpstr>
    </vt:vector>
  </TitlesOfParts>
  <Company>94481 Grafenau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schmidl</dc:creator>
  <cp:lastModifiedBy>SchmidlS</cp:lastModifiedBy>
  <cp:lastPrinted>2018-09-20T08:51:23Z</cp:lastPrinted>
  <dcterms:created xsi:type="dcterms:W3CDTF">2008-03-26T14:16:01Z</dcterms:created>
  <dcterms:modified xsi:type="dcterms:W3CDTF">2018-09-20T08:51:25Z</dcterms:modified>
</cp:coreProperties>
</file>